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F:\CASH REPORT (CPR &amp; SLCI) 2021\CPR 2022\"/>
    </mc:Choice>
  </mc:AlternateContent>
  <xr:revisionPtr revIDLastSave="0" documentId="13_ncr:1_{0942C79A-074E-4B92-971E-85E78D77FDE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n" sheetId="1" r:id="rId1"/>
    <sheet name="Feb" sheetId="2" r:id="rId2"/>
    <sheet name="Mar" sheetId="3" r:id="rId3"/>
    <sheet name="Q1" sheetId="4" r:id="rId4"/>
    <sheet name="Worksheet" sheetId="5" r:id="rId5"/>
  </sheets>
  <externalReferences>
    <externalReference r:id="rId6"/>
    <externalReference r:id="rId7"/>
    <externalReference r:id="rId8"/>
    <externalReference r:id="rId9"/>
  </externalReferences>
  <definedNames>
    <definedName name="a" localSheetId="1">[1]NCA_NTA!#REF!</definedName>
    <definedName name="a" localSheetId="0">[1]NCA_NTA!#REF!</definedName>
    <definedName name="a" localSheetId="2">[1]NCA_NTA!#REF!</definedName>
    <definedName name="a">[1]NCA_NTA!#REF!</definedName>
    <definedName name="DayOneDSWD">[2]Cover!$C$8</definedName>
    <definedName name="Excel_BuiltIn_Print_Area_6" localSheetId="1">[1]NCA_NTA!#REF!</definedName>
    <definedName name="Excel_BuiltIn_Print_Area_6" localSheetId="0">[1]NCA_NTA!#REF!</definedName>
    <definedName name="Excel_BuiltIn_Print_Area_6" localSheetId="2">[1]NCA_NTA!#REF!</definedName>
    <definedName name="Excel_BuiltIn_Print_Area_6">[1]NCA_NTA!#REF!</definedName>
    <definedName name="F170.BCDA" localSheetId="1">[1]NCA_NTA!#REF!</definedName>
    <definedName name="F170.BCDA" localSheetId="0">[1]NCA_NTA!#REF!</definedName>
    <definedName name="F170.BCDA" localSheetId="2">[1]NCA_NTA!#REF!</definedName>
    <definedName name="F170.BCDA">[1]NCA_NTA!#REF!</definedName>
    <definedName name="k" localSheetId="1">[3]NCA_NTA!#REF!</definedName>
    <definedName name="k" localSheetId="0">[3]NCA_NTA!#REF!</definedName>
    <definedName name="k" localSheetId="2">[3]NCA_NTA!#REF!</definedName>
    <definedName name="k">[3]NCA_NTA!#REF!</definedName>
    <definedName name="n" localSheetId="1">[1]NCA_NTA!#REF!</definedName>
    <definedName name="n" localSheetId="0">[1]NCA_NTA!#REF!</definedName>
    <definedName name="n" localSheetId="2">[1]NCA_NTA!#REF!</definedName>
    <definedName name="n">[1]NCA_NTA!#REF!</definedName>
    <definedName name="NOVEMBER" localSheetId="1">[1]NCA_NTA!#REF!</definedName>
    <definedName name="NOVEMBER" localSheetId="0">[1]NCA_NTA!#REF!</definedName>
    <definedName name="NOVEMBER" localSheetId="2">[1]NCA_NTA!#REF!</definedName>
    <definedName name="NOVEMBER">[1]NCA_NTA!#REF!</definedName>
    <definedName name="_xlnm.Print_Area" localSheetId="1">Feb!$A$1:$T$355</definedName>
    <definedName name="_xlnm.Print_Area" localSheetId="0">Jan!$A$1:$T$355</definedName>
    <definedName name="_xlnm.Print_Area" localSheetId="2">Mar!$A$1:$T$356</definedName>
    <definedName name="_xlnm.Print_Area" localSheetId="3">'Q1'!$A$1:$O$355</definedName>
    <definedName name="_xlnm.Print_Area" localSheetId="4">Worksheet!$A$7:$C$40</definedName>
    <definedName name="_xlnm.Print_Titles" localSheetId="1">Feb!$7:$9</definedName>
    <definedName name="_xlnm.Print_Titles" localSheetId="0">Jan!$7:$9</definedName>
    <definedName name="_xlnm.Print_Titles" localSheetId="2">Mar!$7:$9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4" l="1"/>
  <c r="K83" i="4"/>
  <c r="J83" i="4"/>
  <c r="G83" i="4"/>
  <c r="J225" i="3"/>
  <c r="J81" i="3"/>
  <c r="N75" i="3"/>
  <c r="E107" i="3"/>
  <c r="E129" i="3"/>
  <c r="E160" i="3"/>
  <c r="D27" i="5"/>
  <c r="E88" i="3"/>
  <c r="E81" i="3"/>
  <c r="D99" i="3"/>
  <c r="D81" i="3"/>
  <c r="J209" i="2"/>
  <c r="G62" i="2"/>
  <c r="J198" i="2"/>
  <c r="K198" i="2"/>
  <c r="K188" i="2"/>
  <c r="K129" i="2"/>
  <c r="K129" i="4" s="1"/>
  <c r="K100" i="2"/>
  <c r="K72" i="2"/>
  <c r="K62" i="2"/>
  <c r="E129" i="2"/>
  <c r="E129" i="4" s="1"/>
  <c r="G112" i="2"/>
  <c r="E188" i="2"/>
  <c r="D99" i="2"/>
  <c r="M83" i="4" l="1"/>
  <c r="K88" i="3"/>
  <c r="K62" i="3"/>
  <c r="F99" i="2"/>
  <c r="K88" i="2"/>
  <c r="K51" i="4"/>
  <c r="K49" i="4" s="1"/>
  <c r="K180" i="1"/>
  <c r="K13" i="1"/>
  <c r="G100" i="1"/>
  <c r="G114" i="1"/>
  <c r="G107" i="1"/>
  <c r="G78" i="1"/>
  <c r="K31" i="1"/>
  <c r="G249" i="1"/>
  <c r="G170" i="1"/>
  <c r="G129" i="1"/>
  <c r="G129" i="4" s="1"/>
  <c r="G114" i="4" l="1"/>
  <c r="K62" i="1"/>
  <c r="G113" i="4"/>
  <c r="G180" i="1"/>
  <c r="G179" i="1"/>
  <c r="G225" i="1"/>
  <c r="G87" i="1" l="1"/>
  <c r="G88" i="1"/>
  <c r="K186" i="1"/>
  <c r="J186" i="1"/>
  <c r="G186" i="1"/>
  <c r="G112" i="1"/>
  <c r="M113" i="1" l="1"/>
  <c r="M14" i="3"/>
  <c r="F107" i="3"/>
  <c r="F77" i="2"/>
  <c r="F78" i="2"/>
  <c r="L21" i="3"/>
  <c r="N131" i="3"/>
  <c r="N80" i="3"/>
  <c r="N21" i="3"/>
  <c r="E51" i="4"/>
  <c r="M51" i="3"/>
  <c r="G225" i="3" l="1"/>
  <c r="J34" i="3"/>
  <c r="J39" i="3"/>
  <c r="J44" i="3"/>
  <c r="J49" i="3"/>
  <c r="J55" i="3"/>
  <c r="E62" i="3" l="1"/>
  <c r="G62" i="3"/>
  <c r="J88" i="3"/>
  <c r="G88" i="3"/>
  <c r="E87" i="3"/>
  <c r="N83" i="3"/>
  <c r="L83" i="3"/>
  <c r="I83" i="3"/>
  <c r="G81" i="3"/>
  <c r="M83" i="3"/>
  <c r="K81" i="3"/>
  <c r="N81" i="3" s="1"/>
  <c r="F81" i="3"/>
  <c r="F51" i="3"/>
  <c r="H51" i="3" s="1"/>
  <c r="N51" i="3" s="1"/>
  <c r="F50" i="3"/>
  <c r="K49" i="3"/>
  <c r="E49" i="3"/>
  <c r="O83" i="3" l="1"/>
  <c r="M81" i="3"/>
  <c r="O81" i="3" s="1"/>
  <c r="L81" i="3"/>
  <c r="M88" i="3"/>
  <c r="F49" i="3"/>
  <c r="L49" i="3" s="1"/>
  <c r="O51" i="3"/>
  <c r="I51" i="3"/>
  <c r="G50" i="3"/>
  <c r="G49" i="3" s="1"/>
  <c r="L51" i="3"/>
  <c r="I49" i="3" l="1"/>
  <c r="H49" i="3"/>
  <c r="N49" i="3" s="1"/>
  <c r="M49" i="3"/>
  <c r="G98" i="2"/>
  <c r="N75" i="2"/>
  <c r="G226" i="2"/>
  <c r="M189" i="2"/>
  <c r="G51" i="4"/>
  <c r="E134" i="4"/>
  <c r="O49" i="3" l="1"/>
  <c r="G87" i="2"/>
  <c r="J225" i="2"/>
  <c r="J260" i="2"/>
  <c r="G61" i="2"/>
  <c r="G225" i="2"/>
  <c r="E225" i="2"/>
  <c r="E88" i="2"/>
  <c r="E62" i="2"/>
  <c r="M51" i="2"/>
  <c r="F51" i="2"/>
  <c r="F50" i="2"/>
  <c r="K49" i="2"/>
  <c r="J49" i="2"/>
  <c r="E49" i="2"/>
  <c r="O51" i="2" l="1"/>
  <c r="J180" i="2"/>
  <c r="J88" i="2"/>
  <c r="G180" i="2"/>
  <c r="G88" i="2"/>
  <c r="F49" i="2"/>
  <c r="L49" i="2" s="1"/>
  <c r="G50" i="2"/>
  <c r="G49" i="2" s="1"/>
  <c r="H51" i="2"/>
  <c r="N51" i="2" s="1"/>
  <c r="I51" i="2"/>
  <c r="L51" i="2"/>
  <c r="I49" i="2" l="1"/>
  <c r="M49" i="2"/>
  <c r="H49" i="2"/>
  <c r="N49" i="2" s="1"/>
  <c r="O49" i="2" l="1"/>
  <c r="J81" i="4" l="1"/>
  <c r="G81" i="4"/>
  <c r="F83" i="4"/>
  <c r="R84" i="2"/>
  <c r="M84" i="2"/>
  <c r="D84" i="2"/>
  <c r="C84" i="2"/>
  <c r="R83" i="2"/>
  <c r="M83" i="2"/>
  <c r="F83" i="2"/>
  <c r="H83" i="2" s="1"/>
  <c r="N83" i="2" s="1"/>
  <c r="R82" i="2"/>
  <c r="M82" i="2"/>
  <c r="F82" i="2"/>
  <c r="H82" i="2" s="1"/>
  <c r="N82" i="2" s="1"/>
  <c r="C82" i="2"/>
  <c r="AB81" i="2"/>
  <c r="AA81" i="2"/>
  <c r="Z81" i="2"/>
  <c r="X81" i="2"/>
  <c r="V81" i="2"/>
  <c r="Q81" i="2"/>
  <c r="K81" i="2"/>
  <c r="J81" i="2"/>
  <c r="G81" i="2"/>
  <c r="E81" i="2"/>
  <c r="E78" i="4"/>
  <c r="F100" i="1"/>
  <c r="K49" i="1"/>
  <c r="J49" i="1"/>
  <c r="M51" i="4"/>
  <c r="E49" i="4"/>
  <c r="F57" i="1"/>
  <c r="C81" i="4"/>
  <c r="F50" i="4"/>
  <c r="G50" i="4" s="1"/>
  <c r="C49" i="4"/>
  <c r="F81" i="4" l="1"/>
  <c r="I81" i="4" s="1"/>
  <c r="H83" i="4"/>
  <c r="H81" i="4" s="1"/>
  <c r="L83" i="4"/>
  <c r="F84" i="2"/>
  <c r="H84" i="2" s="1"/>
  <c r="N84" i="2" s="1"/>
  <c r="S84" i="2" s="1"/>
  <c r="O83" i="2"/>
  <c r="S82" i="2"/>
  <c r="M81" i="4"/>
  <c r="D81" i="2"/>
  <c r="M81" i="2"/>
  <c r="L83" i="2"/>
  <c r="I82" i="2"/>
  <c r="L82" i="2"/>
  <c r="T82" i="2"/>
  <c r="K81" i="4"/>
  <c r="I83" i="2"/>
  <c r="R81" i="2"/>
  <c r="O82" i="2"/>
  <c r="F51" i="4"/>
  <c r="L51" i="4" s="1"/>
  <c r="E81" i="4"/>
  <c r="G49" i="4"/>
  <c r="M49" i="4" s="1"/>
  <c r="N83" i="4"/>
  <c r="N81" i="4" s="1"/>
  <c r="I83" i="4"/>
  <c r="L81" i="4" l="1"/>
  <c r="I84" i="2"/>
  <c r="O84" i="2"/>
  <c r="L84" i="2"/>
  <c r="T84" i="2"/>
  <c r="F81" i="2"/>
  <c r="H81" i="2" s="1"/>
  <c r="N81" i="2" s="1"/>
  <c r="O83" i="4"/>
  <c r="O81" i="4" s="1"/>
  <c r="H51" i="4"/>
  <c r="N51" i="4" s="1"/>
  <c r="O51" i="4"/>
  <c r="F49" i="4"/>
  <c r="L49" i="4" s="1"/>
  <c r="I51" i="4"/>
  <c r="L81" i="2" l="1"/>
  <c r="I81" i="2"/>
  <c r="O81" i="2"/>
  <c r="O49" i="4"/>
  <c r="H49" i="4"/>
  <c r="N49" i="4" s="1"/>
  <c r="I49" i="4"/>
  <c r="E88" i="1"/>
  <c r="K81" i="1"/>
  <c r="J88" i="1"/>
  <c r="M83" i="1" l="1"/>
  <c r="J81" i="1"/>
  <c r="F83" i="1"/>
  <c r="F81" i="1" s="1"/>
  <c r="G81" i="1"/>
  <c r="E81" i="1"/>
  <c r="C81" i="1"/>
  <c r="T83" i="1" l="1"/>
  <c r="K88" i="1"/>
  <c r="N83" i="1"/>
  <c r="I81" i="1"/>
  <c r="M81" i="1"/>
  <c r="T81" i="1" s="1"/>
  <c r="O83" i="1"/>
  <c r="O81" i="1" s="1"/>
  <c r="H83" i="1"/>
  <c r="H81" i="1" s="1"/>
  <c r="I83" i="1"/>
  <c r="C83" i="2" l="1"/>
  <c r="C83" i="3"/>
  <c r="S83" i="1"/>
  <c r="N81" i="1"/>
  <c r="S81" i="1" s="1"/>
  <c r="M51" i="1"/>
  <c r="F51" i="1"/>
  <c r="H51" i="1" s="1"/>
  <c r="F50" i="1"/>
  <c r="E49" i="1"/>
  <c r="E62" i="1" s="1"/>
  <c r="C49" i="1"/>
  <c r="T83" i="3" l="1"/>
  <c r="S83" i="3"/>
  <c r="S83" i="2"/>
  <c r="C81" i="3" s="1"/>
  <c r="C81" i="2"/>
  <c r="T83" i="2"/>
  <c r="F49" i="1"/>
  <c r="L49" i="1" s="1"/>
  <c r="T51" i="1"/>
  <c r="O51" i="1"/>
  <c r="G50" i="1"/>
  <c r="N51" i="1"/>
  <c r="I51" i="1"/>
  <c r="L51" i="1"/>
  <c r="G49" i="1" l="1"/>
  <c r="G62" i="1" s="1"/>
  <c r="S51" i="1"/>
  <c r="C51" i="2" s="1"/>
  <c r="C51" i="3"/>
  <c r="T81" i="3"/>
  <c r="S81" i="3"/>
  <c r="T81" i="2"/>
  <c r="S81" i="2"/>
  <c r="I49" i="1" l="1"/>
  <c r="H49" i="1"/>
  <c r="N49" i="1" s="1"/>
  <c r="S49" i="1" s="1"/>
  <c r="M49" i="1"/>
  <c r="T49" i="1" s="1"/>
  <c r="C49" i="2"/>
  <c r="T51" i="2"/>
  <c r="S51" i="2"/>
  <c r="C49" i="3"/>
  <c r="S51" i="3"/>
  <c r="T51" i="3"/>
  <c r="F114" i="1"/>
  <c r="O49" i="1" l="1"/>
  <c r="T49" i="2"/>
  <c r="S49" i="2"/>
  <c r="H114" i="1"/>
  <c r="I114" i="1"/>
  <c r="S49" i="3"/>
  <c r="T49" i="3"/>
  <c r="J112" i="2"/>
  <c r="J179" i="1" l="1"/>
  <c r="J180" i="1" l="1"/>
  <c r="J87" i="1"/>
  <c r="K70" i="1" l="1"/>
  <c r="J70" i="1"/>
  <c r="G12" i="2" l="1"/>
  <c r="J44" i="2" l="1"/>
  <c r="J259" i="2" l="1"/>
  <c r="J240" i="2" l="1"/>
  <c r="J238" i="2" l="1"/>
  <c r="J266" i="2"/>
  <c r="K248" i="1"/>
  <c r="J248" i="1"/>
  <c r="G248" i="1"/>
  <c r="K233" i="1"/>
  <c r="G233" i="1"/>
  <c r="G168" i="1"/>
  <c r="K151" i="1"/>
  <c r="J151" i="1"/>
  <c r="G151" i="1"/>
  <c r="K127" i="1"/>
  <c r="J127" i="1"/>
  <c r="G127" i="1"/>
  <c r="G119" i="1"/>
  <c r="J105" i="1"/>
  <c r="G105" i="1"/>
  <c r="K98" i="1"/>
  <c r="J98" i="1"/>
  <c r="G98" i="1"/>
  <c r="K76" i="1"/>
  <c r="G76" i="1"/>
  <c r="G70" i="1"/>
  <c r="K55" i="1"/>
  <c r="J55" i="1"/>
  <c r="G55" i="1"/>
  <c r="K39" i="1"/>
  <c r="G39" i="1"/>
  <c r="L100" i="1" l="1"/>
  <c r="J178" i="1" l="1"/>
  <c r="J86" i="1" l="1"/>
  <c r="M280" i="3" l="1"/>
  <c r="D280" i="3"/>
  <c r="D279" i="3"/>
  <c r="D278" i="3"/>
  <c r="D277" i="3"/>
  <c r="D280" i="2"/>
  <c r="D279" i="2"/>
  <c r="D278" i="2"/>
  <c r="D277" i="2"/>
  <c r="D280" i="1"/>
  <c r="D279" i="1"/>
  <c r="D278" i="1"/>
  <c r="D277" i="1"/>
  <c r="R280" i="2"/>
  <c r="R279" i="2"/>
  <c r="R278" i="2"/>
  <c r="R277" i="2"/>
  <c r="R256" i="2"/>
  <c r="R255" i="2"/>
  <c r="R254" i="2"/>
  <c r="R251" i="2"/>
  <c r="R250" i="2"/>
  <c r="R249" i="2"/>
  <c r="R236" i="2"/>
  <c r="R235" i="2"/>
  <c r="R234" i="2"/>
  <c r="R221" i="2"/>
  <c r="R220" i="2"/>
  <c r="R219" i="2"/>
  <c r="R216" i="2"/>
  <c r="R215" i="2"/>
  <c r="R214" i="2"/>
  <c r="R210" i="2"/>
  <c r="R209" i="2"/>
  <c r="R208" i="2"/>
  <c r="R204" i="2"/>
  <c r="R203" i="2"/>
  <c r="R202" i="2"/>
  <c r="R199" i="2"/>
  <c r="R198" i="2"/>
  <c r="R197" i="2"/>
  <c r="R194" i="2"/>
  <c r="R193" i="2"/>
  <c r="R192" i="2"/>
  <c r="R189" i="2"/>
  <c r="R188" i="2"/>
  <c r="R187" i="2"/>
  <c r="R176" i="2"/>
  <c r="R175" i="2"/>
  <c r="R174" i="2"/>
  <c r="R171" i="2"/>
  <c r="R170" i="2"/>
  <c r="R169" i="2"/>
  <c r="R166" i="2"/>
  <c r="R165" i="2"/>
  <c r="R164" i="2"/>
  <c r="R161" i="2"/>
  <c r="R160" i="2"/>
  <c r="R159" i="2"/>
  <c r="R154" i="2"/>
  <c r="R153" i="2"/>
  <c r="R152" i="2"/>
  <c r="R149" i="2"/>
  <c r="R148" i="2"/>
  <c r="R147" i="2"/>
  <c r="R143" i="2"/>
  <c r="R142" i="2"/>
  <c r="R141" i="2"/>
  <c r="R135" i="2"/>
  <c r="R134" i="2"/>
  <c r="R133" i="2"/>
  <c r="R130" i="2"/>
  <c r="R129" i="2"/>
  <c r="R128" i="2"/>
  <c r="R122" i="2"/>
  <c r="R121" i="2"/>
  <c r="R120" i="2"/>
  <c r="R116" i="2"/>
  <c r="R115" i="2"/>
  <c r="R114" i="2"/>
  <c r="R113" i="2"/>
  <c r="R108" i="2"/>
  <c r="R107" i="2"/>
  <c r="R106" i="2"/>
  <c r="R101" i="2"/>
  <c r="R100" i="2"/>
  <c r="R99" i="2"/>
  <c r="R79" i="2"/>
  <c r="R78" i="2"/>
  <c r="R77" i="2"/>
  <c r="R74" i="2"/>
  <c r="R73" i="2"/>
  <c r="R72" i="2"/>
  <c r="R71" i="2"/>
  <c r="R58" i="2"/>
  <c r="R57" i="2"/>
  <c r="R56" i="2"/>
  <c r="R47" i="2"/>
  <c r="R46" i="2"/>
  <c r="R45" i="2"/>
  <c r="R42" i="2"/>
  <c r="R41" i="2"/>
  <c r="R40" i="2"/>
  <c r="R37" i="2"/>
  <c r="R36" i="2"/>
  <c r="R35" i="2"/>
  <c r="R32" i="2"/>
  <c r="R31" i="2"/>
  <c r="R30" i="2"/>
  <c r="R20" i="2"/>
  <c r="R19" i="2"/>
  <c r="R18" i="2"/>
  <c r="R15" i="2"/>
  <c r="R14" i="2"/>
  <c r="R13" i="2"/>
  <c r="R280" i="1"/>
  <c r="Q280" i="1"/>
  <c r="R279" i="1"/>
  <c r="Q279" i="1"/>
  <c r="R278" i="1"/>
  <c r="Q278" i="1"/>
  <c r="R277" i="1"/>
  <c r="Q277" i="1"/>
  <c r="R256" i="1"/>
  <c r="Q256" i="1"/>
  <c r="R255" i="1"/>
  <c r="Q255" i="1"/>
  <c r="R254" i="1"/>
  <c r="Q254" i="1"/>
  <c r="R251" i="1"/>
  <c r="Q251" i="1"/>
  <c r="R250" i="1"/>
  <c r="Q250" i="1"/>
  <c r="R249" i="1"/>
  <c r="Q249" i="1"/>
  <c r="R236" i="1"/>
  <c r="Q236" i="1"/>
  <c r="R235" i="1"/>
  <c r="Q235" i="1"/>
  <c r="R234" i="1"/>
  <c r="Q234" i="1"/>
  <c r="R221" i="1"/>
  <c r="Q221" i="1"/>
  <c r="R220" i="1"/>
  <c r="Q220" i="1"/>
  <c r="R219" i="1"/>
  <c r="Q219" i="1"/>
  <c r="R216" i="1"/>
  <c r="Q216" i="1"/>
  <c r="R215" i="1"/>
  <c r="Q215" i="1"/>
  <c r="R214" i="1"/>
  <c r="Q214" i="1"/>
  <c r="R210" i="1"/>
  <c r="Q210" i="1"/>
  <c r="R209" i="1"/>
  <c r="Q209" i="1"/>
  <c r="R208" i="1"/>
  <c r="Q208" i="1"/>
  <c r="R204" i="1"/>
  <c r="Q204" i="1"/>
  <c r="R203" i="1"/>
  <c r="Q203" i="1"/>
  <c r="R202" i="1"/>
  <c r="Q202" i="1"/>
  <c r="R199" i="1"/>
  <c r="Q199" i="1"/>
  <c r="R198" i="1"/>
  <c r="Q198" i="1"/>
  <c r="R197" i="1"/>
  <c r="Q197" i="1"/>
  <c r="R194" i="1"/>
  <c r="Q194" i="1"/>
  <c r="R193" i="1"/>
  <c r="Q193" i="1"/>
  <c r="R192" i="1"/>
  <c r="Q192" i="1"/>
  <c r="R189" i="1"/>
  <c r="Q189" i="1"/>
  <c r="R188" i="1"/>
  <c r="Q188" i="1"/>
  <c r="R187" i="1"/>
  <c r="Q187" i="1"/>
  <c r="R176" i="1"/>
  <c r="Q176" i="1"/>
  <c r="R175" i="1"/>
  <c r="Q175" i="1"/>
  <c r="R174" i="1"/>
  <c r="Q174" i="1"/>
  <c r="R171" i="1"/>
  <c r="Q171" i="1"/>
  <c r="R170" i="1"/>
  <c r="Q170" i="1"/>
  <c r="R169" i="1"/>
  <c r="Q169" i="1"/>
  <c r="R166" i="1"/>
  <c r="Q166" i="1"/>
  <c r="R165" i="1"/>
  <c r="Q165" i="1"/>
  <c r="R164" i="1"/>
  <c r="Q164" i="1"/>
  <c r="R161" i="1"/>
  <c r="Q161" i="1"/>
  <c r="R160" i="1"/>
  <c r="Q160" i="1"/>
  <c r="R159" i="1"/>
  <c r="Q159" i="1"/>
  <c r="R154" i="1"/>
  <c r="Q154" i="1"/>
  <c r="R153" i="1"/>
  <c r="Q153" i="1"/>
  <c r="R152" i="1"/>
  <c r="Q152" i="1"/>
  <c r="R149" i="1"/>
  <c r="Q149" i="1"/>
  <c r="R148" i="1"/>
  <c r="Q148" i="1"/>
  <c r="R147" i="1"/>
  <c r="Q147" i="1"/>
  <c r="R143" i="1"/>
  <c r="Q143" i="1"/>
  <c r="R142" i="1"/>
  <c r="Q142" i="1"/>
  <c r="R141" i="1"/>
  <c r="Q141" i="1"/>
  <c r="R135" i="1"/>
  <c r="Q135" i="1"/>
  <c r="R134" i="1"/>
  <c r="Q134" i="1"/>
  <c r="R133" i="1"/>
  <c r="Q133" i="1"/>
  <c r="R130" i="1"/>
  <c r="Q130" i="1"/>
  <c r="R129" i="1"/>
  <c r="Q129" i="1"/>
  <c r="R128" i="1"/>
  <c r="Q128" i="1"/>
  <c r="R122" i="1"/>
  <c r="Q122" i="1"/>
  <c r="R121" i="1"/>
  <c r="Q121" i="1"/>
  <c r="R120" i="1"/>
  <c r="Q120" i="1"/>
  <c r="R116" i="1"/>
  <c r="Q116" i="1"/>
  <c r="R115" i="1"/>
  <c r="Q115" i="1"/>
  <c r="R114" i="1"/>
  <c r="Q114" i="1"/>
  <c r="R113" i="1"/>
  <c r="Q113" i="1"/>
  <c r="R108" i="1"/>
  <c r="Q108" i="1"/>
  <c r="R107" i="1"/>
  <c r="Q107" i="1"/>
  <c r="R106" i="1"/>
  <c r="Q106" i="1"/>
  <c r="R101" i="1"/>
  <c r="Q101" i="1"/>
  <c r="R100" i="1"/>
  <c r="Q100" i="1"/>
  <c r="R99" i="1"/>
  <c r="Q99" i="1"/>
  <c r="R79" i="1"/>
  <c r="Q79" i="1"/>
  <c r="R78" i="1"/>
  <c r="Q78" i="1"/>
  <c r="R77" i="1"/>
  <c r="Q77" i="1"/>
  <c r="R74" i="1"/>
  <c r="Q74" i="1"/>
  <c r="R73" i="1"/>
  <c r="Q73" i="1"/>
  <c r="R72" i="1"/>
  <c r="Q72" i="1"/>
  <c r="R71" i="1"/>
  <c r="Q71" i="1"/>
  <c r="R58" i="1"/>
  <c r="Q58" i="1"/>
  <c r="R57" i="1"/>
  <c r="Q57" i="1"/>
  <c r="R56" i="1"/>
  <c r="Q56" i="1"/>
  <c r="R47" i="1"/>
  <c r="Q47" i="1"/>
  <c r="R46" i="1"/>
  <c r="Q46" i="1"/>
  <c r="R45" i="1"/>
  <c r="Q45" i="1"/>
  <c r="R42" i="1"/>
  <c r="Q42" i="1"/>
  <c r="R41" i="1"/>
  <c r="Q41" i="1"/>
  <c r="R40" i="1"/>
  <c r="Q40" i="1"/>
  <c r="R37" i="1"/>
  <c r="Q37" i="1"/>
  <c r="R36" i="1"/>
  <c r="Q36" i="1"/>
  <c r="R35" i="1"/>
  <c r="Q35" i="1"/>
  <c r="R32" i="1"/>
  <c r="Q32" i="1"/>
  <c r="R31" i="1"/>
  <c r="Q31" i="1"/>
  <c r="R30" i="1"/>
  <c r="Q30" i="1"/>
  <c r="R20" i="1"/>
  <c r="Q20" i="1"/>
  <c r="R19" i="1"/>
  <c r="Q19" i="1"/>
  <c r="R18" i="1"/>
  <c r="Q18" i="1"/>
  <c r="R15" i="1"/>
  <c r="Q15" i="1"/>
  <c r="R14" i="1"/>
  <c r="Q14" i="1"/>
  <c r="R13" i="1"/>
  <c r="Q13" i="1"/>
  <c r="D256" i="3"/>
  <c r="D255" i="3"/>
  <c r="D254" i="3"/>
  <c r="D251" i="3"/>
  <c r="D236" i="3"/>
  <c r="D235" i="3"/>
  <c r="D234" i="3"/>
  <c r="D221" i="3"/>
  <c r="D220" i="3"/>
  <c r="D219" i="3"/>
  <c r="D216" i="3"/>
  <c r="D215" i="3"/>
  <c r="D214" i="3"/>
  <c r="D210" i="3"/>
  <c r="D209" i="3"/>
  <c r="D208" i="3"/>
  <c r="D204" i="3"/>
  <c r="D203" i="3"/>
  <c r="D202" i="3"/>
  <c r="D199" i="3"/>
  <c r="D198" i="3"/>
  <c r="D197" i="3"/>
  <c r="D194" i="3"/>
  <c r="D193" i="3"/>
  <c r="D192" i="3"/>
  <c r="D189" i="3"/>
  <c r="D188" i="3"/>
  <c r="D187" i="3"/>
  <c r="D176" i="3"/>
  <c r="D175" i="3"/>
  <c r="D174" i="3"/>
  <c r="D171" i="3"/>
  <c r="D169" i="3"/>
  <c r="D166" i="3"/>
  <c r="D165" i="3"/>
  <c r="D164" i="3"/>
  <c r="D161" i="3"/>
  <c r="D160" i="3"/>
  <c r="D159" i="3"/>
  <c r="D154" i="3"/>
  <c r="D153" i="3"/>
  <c r="D152" i="3"/>
  <c r="D149" i="3"/>
  <c r="D148" i="3"/>
  <c r="D147" i="3"/>
  <c r="D143" i="3"/>
  <c r="D142" i="3"/>
  <c r="D141" i="3"/>
  <c r="D135" i="3"/>
  <c r="D134" i="3"/>
  <c r="D133" i="3"/>
  <c r="D130" i="3"/>
  <c r="D129" i="3"/>
  <c r="D128" i="3"/>
  <c r="D122" i="3"/>
  <c r="D121" i="3"/>
  <c r="D120" i="3"/>
  <c r="D116" i="3"/>
  <c r="D115" i="3"/>
  <c r="D108" i="3"/>
  <c r="D106" i="3"/>
  <c r="D101" i="3"/>
  <c r="D74" i="3"/>
  <c r="D73" i="3"/>
  <c r="D72" i="3"/>
  <c r="D71" i="3"/>
  <c r="F71" i="3" s="1"/>
  <c r="D47" i="3"/>
  <c r="D46" i="3"/>
  <c r="D45" i="3"/>
  <c r="D42" i="3"/>
  <c r="D41" i="3"/>
  <c r="D40" i="3"/>
  <c r="D37" i="3"/>
  <c r="D36" i="3"/>
  <c r="D35" i="3"/>
  <c r="D32" i="3"/>
  <c r="D30" i="3"/>
  <c r="D20" i="3"/>
  <c r="D19" i="3"/>
  <c r="D18" i="3"/>
  <c r="D15" i="3"/>
  <c r="D13" i="3"/>
  <c r="D256" i="2"/>
  <c r="D255" i="2"/>
  <c r="D254" i="2"/>
  <c r="D251" i="2"/>
  <c r="D236" i="2"/>
  <c r="D235" i="2"/>
  <c r="D234" i="2"/>
  <c r="D221" i="2"/>
  <c r="D220" i="2"/>
  <c r="D219" i="2"/>
  <c r="D216" i="2"/>
  <c r="D215" i="2"/>
  <c r="D214" i="2"/>
  <c r="D210" i="2"/>
  <c r="D209" i="2"/>
  <c r="D208" i="2"/>
  <c r="D204" i="2"/>
  <c r="D203" i="2"/>
  <c r="D202" i="2"/>
  <c r="D199" i="2"/>
  <c r="D198" i="2"/>
  <c r="D197" i="2"/>
  <c r="D194" i="2"/>
  <c r="D193" i="2"/>
  <c r="D192" i="2"/>
  <c r="D189" i="2"/>
  <c r="D188" i="2"/>
  <c r="D187" i="2"/>
  <c r="D176" i="2"/>
  <c r="D175" i="2"/>
  <c r="D174" i="2"/>
  <c r="D171" i="2"/>
  <c r="D169" i="2"/>
  <c r="D166" i="2"/>
  <c r="D165" i="2"/>
  <c r="D164" i="2"/>
  <c r="D161" i="2"/>
  <c r="D160" i="2"/>
  <c r="D159" i="2"/>
  <c r="D154" i="2"/>
  <c r="D153" i="2"/>
  <c r="D152" i="2"/>
  <c r="D149" i="2"/>
  <c r="D148" i="2"/>
  <c r="D147" i="2"/>
  <c r="D143" i="2"/>
  <c r="D142" i="2"/>
  <c r="D141" i="2"/>
  <c r="D135" i="2"/>
  <c r="D134" i="2"/>
  <c r="D133" i="2"/>
  <c r="D130" i="2"/>
  <c r="D129" i="2"/>
  <c r="D128" i="2"/>
  <c r="D122" i="2"/>
  <c r="D121" i="2"/>
  <c r="D120" i="2"/>
  <c r="D108" i="2"/>
  <c r="D106" i="2"/>
  <c r="D74" i="2"/>
  <c r="D73" i="2"/>
  <c r="D72" i="2"/>
  <c r="D71" i="2"/>
  <c r="D58" i="2"/>
  <c r="D47" i="2"/>
  <c r="D46" i="2"/>
  <c r="D45" i="2"/>
  <c r="D42" i="2"/>
  <c r="D41" i="2"/>
  <c r="D40" i="2"/>
  <c r="D37" i="2"/>
  <c r="D36" i="2"/>
  <c r="D35" i="2"/>
  <c r="D32" i="2"/>
  <c r="D31" i="2"/>
  <c r="D30" i="2"/>
  <c r="D20" i="2"/>
  <c r="D19" i="2"/>
  <c r="D18" i="2"/>
  <c r="D15" i="2"/>
  <c r="AB261" i="3"/>
  <c r="AA261" i="3"/>
  <c r="Z261" i="3"/>
  <c r="X261" i="3"/>
  <c r="W261" i="3"/>
  <c r="V261" i="3"/>
  <c r="AB260" i="3"/>
  <c r="AA260" i="3"/>
  <c r="Z260" i="3"/>
  <c r="X260" i="3"/>
  <c r="W260" i="3"/>
  <c r="V260" i="3"/>
  <c r="AB259" i="3"/>
  <c r="AA259" i="3"/>
  <c r="Z259" i="3"/>
  <c r="X259" i="3"/>
  <c r="W259" i="3"/>
  <c r="V259" i="3"/>
  <c r="AB253" i="3"/>
  <c r="AA253" i="3"/>
  <c r="Z253" i="3"/>
  <c r="X253" i="3"/>
  <c r="W253" i="3"/>
  <c r="V253" i="3"/>
  <c r="AB248" i="3"/>
  <c r="AA248" i="3"/>
  <c r="Z248" i="3"/>
  <c r="X248" i="3"/>
  <c r="W248" i="3"/>
  <c r="V248" i="3"/>
  <c r="AB241" i="3"/>
  <c r="AA241" i="3"/>
  <c r="Z241" i="3"/>
  <c r="X241" i="3"/>
  <c r="W241" i="3"/>
  <c r="V241" i="3"/>
  <c r="AB240" i="3"/>
  <c r="AA240" i="3"/>
  <c r="Z240" i="3"/>
  <c r="X240" i="3"/>
  <c r="W240" i="3"/>
  <c r="V240" i="3"/>
  <c r="AB239" i="3"/>
  <c r="AA239" i="3"/>
  <c r="Z239" i="3"/>
  <c r="X239" i="3"/>
  <c r="W239" i="3"/>
  <c r="V239" i="3"/>
  <c r="AB233" i="3"/>
  <c r="AA233" i="3"/>
  <c r="Z233" i="3"/>
  <c r="X233" i="3"/>
  <c r="W233" i="3"/>
  <c r="V233" i="3"/>
  <c r="AB226" i="3"/>
  <c r="AA226" i="3"/>
  <c r="Z226" i="3"/>
  <c r="X226" i="3"/>
  <c r="W226" i="3"/>
  <c r="V226" i="3"/>
  <c r="AB225" i="3"/>
  <c r="AA225" i="3"/>
  <c r="Z225" i="3"/>
  <c r="X225" i="3"/>
  <c r="W225" i="3"/>
  <c r="V225" i="3"/>
  <c r="AB224" i="3"/>
  <c r="AA224" i="3"/>
  <c r="Z224" i="3"/>
  <c r="X224" i="3"/>
  <c r="W224" i="3"/>
  <c r="V224" i="3"/>
  <c r="AB218" i="3"/>
  <c r="AA218" i="3"/>
  <c r="Z218" i="3"/>
  <c r="X218" i="3"/>
  <c r="W218" i="3"/>
  <c r="V218" i="3"/>
  <c r="AB213" i="3"/>
  <c r="AA213" i="3"/>
  <c r="Z213" i="3"/>
  <c r="X213" i="3"/>
  <c r="W213" i="3"/>
  <c r="V213" i="3"/>
  <c r="AB207" i="3"/>
  <c r="AA207" i="3"/>
  <c r="Z207" i="3"/>
  <c r="X207" i="3"/>
  <c r="W207" i="3"/>
  <c r="V207" i="3"/>
  <c r="AB201" i="3"/>
  <c r="AA201" i="3"/>
  <c r="Z201" i="3"/>
  <c r="X201" i="3"/>
  <c r="W201" i="3"/>
  <c r="V201" i="3"/>
  <c r="AB196" i="3"/>
  <c r="AA196" i="3"/>
  <c r="Z196" i="3"/>
  <c r="X196" i="3"/>
  <c r="W196" i="3"/>
  <c r="V196" i="3"/>
  <c r="AB191" i="3"/>
  <c r="AA191" i="3"/>
  <c r="Z191" i="3"/>
  <c r="X191" i="3"/>
  <c r="W191" i="3"/>
  <c r="V191" i="3"/>
  <c r="AB186" i="3"/>
  <c r="AA186" i="3"/>
  <c r="Z186" i="3"/>
  <c r="X186" i="3"/>
  <c r="W186" i="3"/>
  <c r="V186" i="3"/>
  <c r="AB182" i="3"/>
  <c r="AA182" i="3"/>
  <c r="Z182" i="3"/>
  <c r="X182" i="3"/>
  <c r="W182" i="3"/>
  <c r="V182" i="3"/>
  <c r="AB181" i="3"/>
  <c r="AA181" i="3"/>
  <c r="Z181" i="3"/>
  <c r="X181" i="3"/>
  <c r="W181" i="3"/>
  <c r="V181" i="3"/>
  <c r="AB180" i="3"/>
  <c r="AA180" i="3"/>
  <c r="Z180" i="3"/>
  <c r="X180" i="3"/>
  <c r="W180" i="3"/>
  <c r="V180" i="3"/>
  <c r="AB179" i="3"/>
  <c r="AA179" i="3"/>
  <c r="Z179" i="3"/>
  <c r="X179" i="3"/>
  <c r="W179" i="3"/>
  <c r="V179" i="3"/>
  <c r="AB173" i="3"/>
  <c r="AA173" i="3"/>
  <c r="Z173" i="3"/>
  <c r="X173" i="3"/>
  <c r="W173" i="3"/>
  <c r="V173" i="3"/>
  <c r="AB168" i="3"/>
  <c r="AA168" i="3"/>
  <c r="Z168" i="3"/>
  <c r="X168" i="3"/>
  <c r="W168" i="3"/>
  <c r="V168" i="3"/>
  <c r="AB163" i="3"/>
  <c r="AA163" i="3"/>
  <c r="Z163" i="3"/>
  <c r="X163" i="3"/>
  <c r="W163" i="3"/>
  <c r="V163" i="3"/>
  <c r="AB158" i="3"/>
  <c r="AA158" i="3"/>
  <c r="Z158" i="3"/>
  <c r="X158" i="3"/>
  <c r="W158" i="3"/>
  <c r="V158" i="3"/>
  <c r="AB151" i="3"/>
  <c r="AA151" i="3"/>
  <c r="Z151" i="3"/>
  <c r="X151" i="3"/>
  <c r="W151" i="3"/>
  <c r="V151" i="3"/>
  <c r="AB146" i="3"/>
  <c r="AA146" i="3"/>
  <c r="Z146" i="3"/>
  <c r="X146" i="3"/>
  <c r="W146" i="3"/>
  <c r="V146" i="3"/>
  <c r="AB140" i="3"/>
  <c r="AA140" i="3"/>
  <c r="Z140" i="3"/>
  <c r="X140" i="3"/>
  <c r="W140" i="3"/>
  <c r="V140" i="3"/>
  <c r="AB132" i="3"/>
  <c r="AA132" i="3"/>
  <c r="Z132" i="3"/>
  <c r="X132" i="3"/>
  <c r="W132" i="3"/>
  <c r="V132" i="3"/>
  <c r="AB127" i="3"/>
  <c r="AA127" i="3"/>
  <c r="Z127" i="3"/>
  <c r="X127" i="3"/>
  <c r="W127" i="3"/>
  <c r="V127" i="3"/>
  <c r="AB119" i="3"/>
  <c r="AA119" i="3"/>
  <c r="Z119" i="3"/>
  <c r="X119" i="3"/>
  <c r="W119" i="3"/>
  <c r="V119" i="3"/>
  <c r="AB112" i="3"/>
  <c r="AA112" i="3"/>
  <c r="Z112" i="3"/>
  <c r="X112" i="3"/>
  <c r="W112" i="3"/>
  <c r="V112" i="3"/>
  <c r="AB105" i="3"/>
  <c r="AA105" i="3"/>
  <c r="Z105" i="3"/>
  <c r="X105" i="3"/>
  <c r="W105" i="3"/>
  <c r="V105" i="3"/>
  <c r="AB98" i="3"/>
  <c r="AA98" i="3"/>
  <c r="Z98" i="3"/>
  <c r="X98" i="3"/>
  <c r="W98" i="3"/>
  <c r="V98" i="3"/>
  <c r="AB90" i="3"/>
  <c r="AA90" i="3"/>
  <c r="Z90" i="3"/>
  <c r="X90" i="3"/>
  <c r="W90" i="3"/>
  <c r="V90" i="3"/>
  <c r="AB89" i="3"/>
  <c r="AA89" i="3"/>
  <c r="Z89" i="3"/>
  <c r="X89" i="3"/>
  <c r="W89" i="3"/>
  <c r="V89" i="3"/>
  <c r="AB88" i="3"/>
  <c r="AA88" i="3"/>
  <c r="Z88" i="3"/>
  <c r="X88" i="3"/>
  <c r="W88" i="3"/>
  <c r="V88" i="3"/>
  <c r="AB87" i="3"/>
  <c r="AA87" i="3"/>
  <c r="Z87" i="3"/>
  <c r="X87" i="3"/>
  <c r="W87" i="3"/>
  <c r="V87" i="3"/>
  <c r="AB76" i="3"/>
  <c r="AA76" i="3"/>
  <c r="Z76" i="3"/>
  <c r="X76" i="3"/>
  <c r="W76" i="3"/>
  <c r="V76" i="3"/>
  <c r="AB70" i="3"/>
  <c r="AA70" i="3"/>
  <c r="Z70" i="3"/>
  <c r="X70" i="3"/>
  <c r="W70" i="3"/>
  <c r="V70" i="3"/>
  <c r="AB63" i="3"/>
  <c r="AA63" i="3"/>
  <c r="Z63" i="3"/>
  <c r="X63" i="3"/>
  <c r="W63" i="3"/>
  <c r="V63" i="3"/>
  <c r="AB62" i="3"/>
  <c r="AA62" i="3"/>
  <c r="Z62" i="3"/>
  <c r="X62" i="3"/>
  <c r="W62" i="3"/>
  <c r="V62" i="3"/>
  <c r="AB61" i="3"/>
  <c r="AA61" i="3"/>
  <c r="Z61" i="3"/>
  <c r="X61" i="3"/>
  <c r="W61" i="3"/>
  <c r="V61" i="3"/>
  <c r="AB55" i="3"/>
  <c r="AA55" i="3"/>
  <c r="Z55" i="3"/>
  <c r="X55" i="3"/>
  <c r="W55" i="3"/>
  <c r="V55" i="3"/>
  <c r="AB44" i="3"/>
  <c r="AA44" i="3"/>
  <c r="Z44" i="3"/>
  <c r="X44" i="3"/>
  <c r="W44" i="3"/>
  <c r="V44" i="3"/>
  <c r="AB39" i="3"/>
  <c r="AA39" i="3"/>
  <c r="Z39" i="3"/>
  <c r="X39" i="3"/>
  <c r="W39" i="3"/>
  <c r="V39" i="3"/>
  <c r="AB34" i="3"/>
  <c r="AA34" i="3"/>
  <c r="Z34" i="3"/>
  <c r="X34" i="3"/>
  <c r="W34" i="3"/>
  <c r="V34" i="3"/>
  <c r="AB29" i="3"/>
  <c r="AA29" i="3"/>
  <c r="Z29" i="3"/>
  <c r="X29" i="3"/>
  <c r="W29" i="3"/>
  <c r="V29" i="3"/>
  <c r="AB25" i="3"/>
  <c r="AA25" i="3"/>
  <c r="Z25" i="3"/>
  <c r="X25" i="3"/>
  <c r="W25" i="3"/>
  <c r="V25" i="3"/>
  <c r="AB24" i="3"/>
  <c r="AA24" i="3"/>
  <c r="Z24" i="3"/>
  <c r="X24" i="3"/>
  <c r="W24" i="3"/>
  <c r="V24" i="3"/>
  <c r="AB23" i="3"/>
  <c r="AA23" i="3"/>
  <c r="Z23" i="3"/>
  <c r="X23" i="3"/>
  <c r="W23" i="3"/>
  <c r="V23" i="3"/>
  <c r="AB17" i="3"/>
  <c r="AA17" i="3"/>
  <c r="Z17" i="3"/>
  <c r="X17" i="3"/>
  <c r="W17" i="3"/>
  <c r="V17" i="3"/>
  <c r="AB12" i="3"/>
  <c r="AA12" i="3"/>
  <c r="Z12" i="3"/>
  <c r="X12" i="3"/>
  <c r="W12" i="3"/>
  <c r="V12" i="3"/>
  <c r="AB261" i="2"/>
  <c r="AA261" i="2"/>
  <c r="Z261" i="2"/>
  <c r="X261" i="2"/>
  <c r="W261" i="2"/>
  <c r="V261" i="2"/>
  <c r="AB260" i="2"/>
  <c r="AA260" i="2"/>
  <c r="Z260" i="2"/>
  <c r="X260" i="2"/>
  <c r="W260" i="2"/>
  <c r="V260" i="2"/>
  <c r="AB259" i="2"/>
  <c r="AA259" i="2"/>
  <c r="Z259" i="2"/>
  <c r="X259" i="2"/>
  <c r="W259" i="2"/>
  <c r="V259" i="2"/>
  <c r="AB253" i="2"/>
  <c r="AA253" i="2"/>
  <c r="Z253" i="2"/>
  <c r="X253" i="2"/>
  <c r="W253" i="2"/>
  <c r="V253" i="2"/>
  <c r="AB248" i="2"/>
  <c r="AA248" i="2"/>
  <c r="Z248" i="2"/>
  <c r="X248" i="2"/>
  <c r="W248" i="2"/>
  <c r="V248" i="2"/>
  <c r="AB241" i="2"/>
  <c r="AA241" i="2"/>
  <c r="Z241" i="2"/>
  <c r="X241" i="2"/>
  <c r="W241" i="2"/>
  <c r="V241" i="2"/>
  <c r="AB240" i="2"/>
  <c r="AA240" i="2"/>
  <c r="Z240" i="2"/>
  <c r="X240" i="2"/>
  <c r="W240" i="2"/>
  <c r="V240" i="2"/>
  <c r="AB239" i="2"/>
  <c r="AA239" i="2"/>
  <c r="Z239" i="2"/>
  <c r="X239" i="2"/>
  <c r="W239" i="2"/>
  <c r="V239" i="2"/>
  <c r="AB233" i="2"/>
  <c r="AA233" i="2"/>
  <c r="Z233" i="2"/>
  <c r="X233" i="2"/>
  <c r="W233" i="2"/>
  <c r="V233" i="2"/>
  <c r="AB226" i="2"/>
  <c r="AA226" i="2"/>
  <c r="Z226" i="2"/>
  <c r="X226" i="2"/>
  <c r="W226" i="2"/>
  <c r="V226" i="2"/>
  <c r="AB225" i="2"/>
  <c r="AA225" i="2"/>
  <c r="Z225" i="2"/>
  <c r="X225" i="2"/>
  <c r="W225" i="2"/>
  <c r="V225" i="2"/>
  <c r="AB224" i="2"/>
  <c r="AA224" i="2"/>
  <c r="Z224" i="2"/>
  <c r="X224" i="2"/>
  <c r="W224" i="2"/>
  <c r="V224" i="2"/>
  <c r="AB218" i="2"/>
  <c r="AA218" i="2"/>
  <c r="Z218" i="2"/>
  <c r="X218" i="2"/>
  <c r="W218" i="2"/>
  <c r="V218" i="2"/>
  <c r="AB213" i="2"/>
  <c r="AA213" i="2"/>
  <c r="Z213" i="2"/>
  <c r="X213" i="2"/>
  <c r="W213" i="2"/>
  <c r="V213" i="2"/>
  <c r="AB207" i="2"/>
  <c r="AA207" i="2"/>
  <c r="Z207" i="2"/>
  <c r="X207" i="2"/>
  <c r="W207" i="2"/>
  <c r="V207" i="2"/>
  <c r="AB201" i="2"/>
  <c r="AA201" i="2"/>
  <c r="Z201" i="2"/>
  <c r="X201" i="2"/>
  <c r="W201" i="2"/>
  <c r="V201" i="2"/>
  <c r="AB196" i="2"/>
  <c r="AA196" i="2"/>
  <c r="Z196" i="2"/>
  <c r="X196" i="2"/>
  <c r="W196" i="2"/>
  <c r="V196" i="2"/>
  <c r="AB191" i="2"/>
  <c r="AA191" i="2"/>
  <c r="Z191" i="2"/>
  <c r="X191" i="2"/>
  <c r="W191" i="2"/>
  <c r="V191" i="2"/>
  <c r="AB186" i="2"/>
  <c r="AA186" i="2"/>
  <c r="Z186" i="2"/>
  <c r="X186" i="2"/>
  <c r="W186" i="2"/>
  <c r="V186" i="2"/>
  <c r="AB182" i="2"/>
  <c r="AA182" i="2"/>
  <c r="Z182" i="2"/>
  <c r="X182" i="2"/>
  <c r="W182" i="2"/>
  <c r="V182" i="2"/>
  <c r="AB181" i="2"/>
  <c r="AA181" i="2"/>
  <c r="Z181" i="2"/>
  <c r="X181" i="2"/>
  <c r="W181" i="2"/>
  <c r="V181" i="2"/>
  <c r="AB180" i="2"/>
  <c r="AA180" i="2"/>
  <c r="Z180" i="2"/>
  <c r="X180" i="2"/>
  <c r="W180" i="2"/>
  <c r="V180" i="2"/>
  <c r="AB179" i="2"/>
  <c r="AA179" i="2"/>
  <c r="Z179" i="2"/>
  <c r="X179" i="2"/>
  <c r="W179" i="2"/>
  <c r="V179" i="2"/>
  <c r="AB173" i="2"/>
  <c r="AA173" i="2"/>
  <c r="Z173" i="2"/>
  <c r="X173" i="2"/>
  <c r="W173" i="2"/>
  <c r="V173" i="2"/>
  <c r="AB168" i="2"/>
  <c r="AA168" i="2"/>
  <c r="Z168" i="2"/>
  <c r="X168" i="2"/>
  <c r="W168" i="2"/>
  <c r="V168" i="2"/>
  <c r="AB163" i="2"/>
  <c r="AA163" i="2"/>
  <c r="Z163" i="2"/>
  <c r="X163" i="2"/>
  <c r="W163" i="2"/>
  <c r="V163" i="2"/>
  <c r="AB158" i="2"/>
  <c r="AA158" i="2"/>
  <c r="Z158" i="2"/>
  <c r="X158" i="2"/>
  <c r="W158" i="2"/>
  <c r="V158" i="2"/>
  <c r="AB151" i="2"/>
  <c r="AA151" i="2"/>
  <c r="Z151" i="2"/>
  <c r="X151" i="2"/>
  <c r="W151" i="2"/>
  <c r="V151" i="2"/>
  <c r="AB146" i="2"/>
  <c r="AA146" i="2"/>
  <c r="Z146" i="2"/>
  <c r="X146" i="2"/>
  <c r="W146" i="2"/>
  <c r="V146" i="2"/>
  <c r="AB140" i="2"/>
  <c r="AA140" i="2"/>
  <c r="Z140" i="2"/>
  <c r="X140" i="2"/>
  <c r="W140" i="2"/>
  <c r="V140" i="2"/>
  <c r="AB132" i="2"/>
  <c r="AA132" i="2"/>
  <c r="Z132" i="2"/>
  <c r="X132" i="2"/>
  <c r="W132" i="2"/>
  <c r="V132" i="2"/>
  <c r="AB127" i="2"/>
  <c r="AA127" i="2"/>
  <c r="Z127" i="2"/>
  <c r="X127" i="2"/>
  <c r="W127" i="2"/>
  <c r="V127" i="2"/>
  <c r="AB119" i="2"/>
  <c r="AA119" i="2"/>
  <c r="Z119" i="2"/>
  <c r="X119" i="2"/>
  <c r="W119" i="2"/>
  <c r="V119" i="2"/>
  <c r="AB112" i="2"/>
  <c r="AA112" i="2"/>
  <c r="Z112" i="2"/>
  <c r="X112" i="2"/>
  <c r="W112" i="2"/>
  <c r="V112" i="2"/>
  <c r="AB105" i="2"/>
  <c r="AA105" i="2"/>
  <c r="Z105" i="2"/>
  <c r="X105" i="2"/>
  <c r="W105" i="2"/>
  <c r="V105" i="2"/>
  <c r="AB98" i="2"/>
  <c r="AA98" i="2"/>
  <c r="Z98" i="2"/>
  <c r="X98" i="2"/>
  <c r="W98" i="2"/>
  <c r="V98" i="2"/>
  <c r="AB90" i="2"/>
  <c r="AA90" i="2"/>
  <c r="Z90" i="2"/>
  <c r="X90" i="2"/>
  <c r="W90" i="2"/>
  <c r="V90" i="2"/>
  <c r="AB89" i="2"/>
  <c r="AA89" i="2"/>
  <c r="Z89" i="2"/>
  <c r="X89" i="2"/>
  <c r="W89" i="2"/>
  <c r="V89" i="2"/>
  <c r="AB88" i="2"/>
  <c r="AA88" i="2"/>
  <c r="Z88" i="2"/>
  <c r="X88" i="2"/>
  <c r="W88" i="2"/>
  <c r="V88" i="2"/>
  <c r="AB87" i="2"/>
  <c r="AA87" i="2"/>
  <c r="Z87" i="2"/>
  <c r="X87" i="2"/>
  <c r="W87" i="2"/>
  <c r="V87" i="2"/>
  <c r="AB76" i="2"/>
  <c r="AA76" i="2"/>
  <c r="Z76" i="2"/>
  <c r="X76" i="2"/>
  <c r="W76" i="2"/>
  <c r="V76" i="2"/>
  <c r="AB70" i="2"/>
  <c r="AA70" i="2"/>
  <c r="Z70" i="2"/>
  <c r="X70" i="2"/>
  <c r="W70" i="2"/>
  <c r="V70" i="2"/>
  <c r="AB63" i="2"/>
  <c r="AA63" i="2"/>
  <c r="Z63" i="2"/>
  <c r="X63" i="2"/>
  <c r="W63" i="2"/>
  <c r="V63" i="2"/>
  <c r="AB62" i="2"/>
  <c r="AA62" i="2"/>
  <c r="Z62" i="2"/>
  <c r="X62" i="2"/>
  <c r="W62" i="2"/>
  <c r="V62" i="2"/>
  <c r="AB61" i="2"/>
  <c r="AA61" i="2"/>
  <c r="Z61" i="2"/>
  <c r="X61" i="2"/>
  <c r="W61" i="2"/>
  <c r="V61" i="2"/>
  <c r="AB55" i="2"/>
  <c r="AA55" i="2"/>
  <c r="Z55" i="2"/>
  <c r="X55" i="2"/>
  <c r="W55" i="2"/>
  <c r="V55" i="2"/>
  <c r="AB44" i="2"/>
  <c r="AA44" i="2"/>
  <c r="Z44" i="2"/>
  <c r="X44" i="2"/>
  <c r="W44" i="2"/>
  <c r="V44" i="2"/>
  <c r="AB39" i="2"/>
  <c r="AA39" i="2"/>
  <c r="Z39" i="2"/>
  <c r="X39" i="2"/>
  <c r="W39" i="2"/>
  <c r="V39" i="2"/>
  <c r="AB34" i="2"/>
  <c r="AA34" i="2"/>
  <c r="Z34" i="2"/>
  <c r="X34" i="2"/>
  <c r="W34" i="2"/>
  <c r="V34" i="2"/>
  <c r="AB29" i="2"/>
  <c r="AA29" i="2"/>
  <c r="Z29" i="2"/>
  <c r="X29" i="2"/>
  <c r="W29" i="2"/>
  <c r="V29" i="2"/>
  <c r="AB25" i="2"/>
  <c r="AA25" i="2"/>
  <c r="Z25" i="2"/>
  <c r="X25" i="2"/>
  <c r="W25" i="2"/>
  <c r="V25" i="2"/>
  <c r="AB24" i="2"/>
  <c r="AA24" i="2"/>
  <c r="Z24" i="2"/>
  <c r="X24" i="2"/>
  <c r="W24" i="2"/>
  <c r="V24" i="2"/>
  <c r="AB23" i="2"/>
  <c r="AA23" i="2"/>
  <c r="Z23" i="2"/>
  <c r="X23" i="2"/>
  <c r="W23" i="2"/>
  <c r="V23" i="2"/>
  <c r="AB17" i="2"/>
  <c r="AA17" i="2"/>
  <c r="Z17" i="2"/>
  <c r="X17" i="2"/>
  <c r="W17" i="2"/>
  <c r="V17" i="2"/>
  <c r="AB12" i="2"/>
  <c r="AA12" i="2"/>
  <c r="Z12" i="2"/>
  <c r="X12" i="2"/>
  <c r="W12" i="2"/>
  <c r="V12" i="2"/>
  <c r="AB261" i="1"/>
  <c r="AA261" i="1"/>
  <c r="Z261" i="1"/>
  <c r="AB260" i="1"/>
  <c r="AA260" i="1"/>
  <c r="Z260" i="1"/>
  <c r="AB259" i="1"/>
  <c r="AA259" i="1"/>
  <c r="Z259" i="1"/>
  <c r="AB253" i="1"/>
  <c r="AA253" i="1"/>
  <c r="Z253" i="1"/>
  <c r="AB248" i="1"/>
  <c r="AA248" i="1"/>
  <c r="Z248" i="1"/>
  <c r="AB241" i="1"/>
  <c r="AA241" i="1"/>
  <c r="Z241" i="1"/>
  <c r="AB240" i="1"/>
  <c r="AA240" i="1"/>
  <c r="Z240" i="1"/>
  <c r="AB239" i="1"/>
  <c r="AA239" i="1"/>
  <c r="Z239" i="1"/>
  <c r="AB233" i="1"/>
  <c r="AA233" i="1"/>
  <c r="Z233" i="1"/>
  <c r="AB226" i="1"/>
  <c r="AA226" i="1"/>
  <c r="Z226" i="1"/>
  <c r="AB225" i="1"/>
  <c r="AA225" i="1"/>
  <c r="Z225" i="1"/>
  <c r="AB224" i="1"/>
  <c r="AA224" i="1"/>
  <c r="Z224" i="1"/>
  <c r="AB218" i="1"/>
  <c r="AA218" i="1"/>
  <c r="Z218" i="1"/>
  <c r="AB213" i="1"/>
  <c r="AA213" i="1"/>
  <c r="Z213" i="1"/>
  <c r="AB207" i="1"/>
  <c r="AA207" i="1"/>
  <c r="Z207" i="1"/>
  <c r="AB201" i="1"/>
  <c r="AA201" i="1"/>
  <c r="Z201" i="1"/>
  <c r="AB196" i="1"/>
  <c r="AA196" i="1"/>
  <c r="Z196" i="1"/>
  <c r="AB191" i="1"/>
  <c r="AA191" i="1"/>
  <c r="Z191" i="1"/>
  <c r="AB186" i="1"/>
  <c r="AA186" i="1"/>
  <c r="Z186" i="1"/>
  <c r="AB182" i="1"/>
  <c r="AA182" i="1"/>
  <c r="Z182" i="1"/>
  <c r="AB181" i="1"/>
  <c r="AA181" i="1"/>
  <c r="Z181" i="1"/>
  <c r="AB180" i="1"/>
  <c r="AA180" i="1"/>
  <c r="Z180" i="1"/>
  <c r="AB179" i="1"/>
  <c r="AA179" i="1"/>
  <c r="Z179" i="1"/>
  <c r="AB173" i="1"/>
  <c r="AA173" i="1"/>
  <c r="Z173" i="1"/>
  <c r="AB168" i="1"/>
  <c r="AA168" i="1"/>
  <c r="Z168" i="1"/>
  <c r="AB163" i="1"/>
  <c r="AA163" i="1"/>
  <c r="Z163" i="1"/>
  <c r="AB158" i="1"/>
  <c r="AA158" i="1"/>
  <c r="Z158" i="1"/>
  <c r="AB151" i="1"/>
  <c r="AA151" i="1"/>
  <c r="Z151" i="1"/>
  <c r="AB146" i="1"/>
  <c r="AA146" i="1"/>
  <c r="Z146" i="1"/>
  <c r="AB140" i="1"/>
  <c r="AA140" i="1"/>
  <c r="Z140" i="1"/>
  <c r="AB132" i="1"/>
  <c r="AA132" i="1"/>
  <c r="Z132" i="1"/>
  <c r="AB127" i="1"/>
  <c r="AA127" i="1"/>
  <c r="Z127" i="1"/>
  <c r="AB119" i="1"/>
  <c r="AA119" i="1"/>
  <c r="Z119" i="1"/>
  <c r="AB112" i="1"/>
  <c r="AA112" i="1"/>
  <c r="Z112" i="1"/>
  <c r="AB105" i="1"/>
  <c r="AA105" i="1"/>
  <c r="Z105" i="1"/>
  <c r="AB98" i="1"/>
  <c r="AA98" i="1"/>
  <c r="Z98" i="1"/>
  <c r="AB90" i="1"/>
  <c r="AA90" i="1"/>
  <c r="Z90" i="1"/>
  <c r="AB89" i="1"/>
  <c r="AA89" i="1"/>
  <c r="Z89" i="1"/>
  <c r="AB88" i="1"/>
  <c r="AA88" i="1"/>
  <c r="Z88" i="1"/>
  <c r="AB87" i="1"/>
  <c r="AA87" i="1"/>
  <c r="Z87" i="1"/>
  <c r="AB76" i="1"/>
  <c r="AA76" i="1"/>
  <c r="Z76" i="1"/>
  <c r="AB70" i="1"/>
  <c r="AA70" i="1"/>
  <c r="Z70" i="1"/>
  <c r="AB63" i="1"/>
  <c r="AA63" i="1"/>
  <c r="Z63" i="1"/>
  <c r="AB62" i="1"/>
  <c r="AA62" i="1"/>
  <c r="Z62" i="1"/>
  <c r="AB61" i="1"/>
  <c r="AA61" i="1"/>
  <c r="Z61" i="1"/>
  <c r="AB55" i="1"/>
  <c r="AA55" i="1"/>
  <c r="Z55" i="1"/>
  <c r="AB44" i="1"/>
  <c r="AA44" i="1"/>
  <c r="Z44" i="1"/>
  <c r="AB39" i="1"/>
  <c r="AA39" i="1"/>
  <c r="Z39" i="1"/>
  <c r="AB34" i="1"/>
  <c r="AA34" i="1"/>
  <c r="Z34" i="1"/>
  <c r="AB29" i="1"/>
  <c r="AA29" i="1"/>
  <c r="Z29" i="1"/>
  <c r="AB25" i="1"/>
  <c r="AA25" i="1"/>
  <c r="Z25" i="1"/>
  <c r="AB24" i="1"/>
  <c r="AA24" i="1"/>
  <c r="Z24" i="1"/>
  <c r="AB23" i="1"/>
  <c r="AA23" i="1"/>
  <c r="Z23" i="1"/>
  <c r="AB17" i="1"/>
  <c r="AA17" i="1"/>
  <c r="Z17" i="1"/>
  <c r="AB12" i="1"/>
  <c r="AA12" i="1"/>
  <c r="Z12" i="1"/>
  <c r="D256" i="1"/>
  <c r="D255" i="1"/>
  <c r="D254" i="1"/>
  <c r="D236" i="1"/>
  <c r="D235" i="1"/>
  <c r="D234" i="1"/>
  <c r="D221" i="1"/>
  <c r="D220" i="1"/>
  <c r="D219" i="1"/>
  <c r="D216" i="1"/>
  <c r="D215" i="1"/>
  <c r="D214" i="1"/>
  <c r="D210" i="1"/>
  <c r="D209" i="1"/>
  <c r="D208" i="1"/>
  <c r="D204" i="1"/>
  <c r="D203" i="1"/>
  <c r="D202" i="1"/>
  <c r="D199" i="1"/>
  <c r="D198" i="1"/>
  <c r="D197" i="1"/>
  <c r="D194" i="1"/>
  <c r="D193" i="1"/>
  <c r="D192" i="1"/>
  <c r="D189" i="1"/>
  <c r="D188" i="1"/>
  <c r="D187" i="1"/>
  <c r="D176" i="1"/>
  <c r="D175" i="1"/>
  <c r="D174" i="1"/>
  <c r="D171" i="1"/>
  <c r="D169" i="1"/>
  <c r="D166" i="1"/>
  <c r="D165" i="1"/>
  <c r="D164" i="1"/>
  <c r="D161" i="1"/>
  <c r="D160" i="1"/>
  <c r="D159" i="1"/>
  <c r="D154" i="1"/>
  <c r="D153" i="1"/>
  <c r="D152" i="1"/>
  <c r="D149" i="1"/>
  <c r="D148" i="1"/>
  <c r="D147" i="1"/>
  <c r="D143" i="1"/>
  <c r="D142" i="1"/>
  <c r="D141" i="1"/>
  <c r="D135" i="1"/>
  <c r="D134" i="1"/>
  <c r="D133" i="1"/>
  <c r="D130" i="1"/>
  <c r="D129" i="1"/>
  <c r="D128" i="1"/>
  <c r="D122" i="1"/>
  <c r="D121" i="1"/>
  <c r="D120" i="1"/>
  <c r="D106" i="1"/>
  <c r="D101" i="1"/>
  <c r="D79" i="1"/>
  <c r="D74" i="1"/>
  <c r="D73" i="1"/>
  <c r="D72" i="1"/>
  <c r="D71" i="1"/>
  <c r="D58" i="1"/>
  <c r="D47" i="1"/>
  <c r="D46" i="1"/>
  <c r="D45" i="1"/>
  <c r="D42" i="1"/>
  <c r="D41" i="1"/>
  <c r="D40" i="1"/>
  <c r="D37" i="1"/>
  <c r="D36" i="1"/>
  <c r="D35" i="1"/>
  <c r="D32" i="1"/>
  <c r="D31" i="1"/>
  <c r="D30" i="1"/>
  <c r="D20" i="1"/>
  <c r="D19" i="1"/>
  <c r="D18" i="1"/>
  <c r="D15" i="1"/>
  <c r="D13" i="1"/>
  <c r="K280" i="4"/>
  <c r="J280" i="4"/>
  <c r="G280" i="4"/>
  <c r="E280" i="4"/>
  <c r="K279" i="4"/>
  <c r="J279" i="4"/>
  <c r="G279" i="4"/>
  <c r="E279" i="4"/>
  <c r="K278" i="4"/>
  <c r="J278" i="4"/>
  <c r="G278" i="4"/>
  <c r="E278" i="4"/>
  <c r="K277" i="4"/>
  <c r="J277" i="4"/>
  <c r="G277" i="4"/>
  <c r="E277" i="4"/>
  <c r="K256" i="4"/>
  <c r="J256" i="4"/>
  <c r="G256" i="4"/>
  <c r="E256" i="4"/>
  <c r="K255" i="4"/>
  <c r="J255" i="4"/>
  <c r="G255" i="4"/>
  <c r="E255" i="4"/>
  <c r="K254" i="4"/>
  <c r="J254" i="4"/>
  <c r="G254" i="4"/>
  <c r="E254" i="4"/>
  <c r="K251" i="4"/>
  <c r="J251" i="4"/>
  <c r="G251" i="4"/>
  <c r="E251" i="4"/>
  <c r="K250" i="4"/>
  <c r="J250" i="4"/>
  <c r="G250" i="4"/>
  <c r="E250" i="4"/>
  <c r="K249" i="4"/>
  <c r="J249" i="4"/>
  <c r="G249" i="4"/>
  <c r="E249" i="4"/>
  <c r="K236" i="4"/>
  <c r="J236" i="4"/>
  <c r="J241" i="4" s="1"/>
  <c r="G236" i="4"/>
  <c r="G241" i="4" s="1"/>
  <c r="E236" i="4"/>
  <c r="E241" i="4" s="1"/>
  <c r="K235" i="4"/>
  <c r="K240" i="4" s="1"/>
  <c r="J235" i="4"/>
  <c r="J240" i="4" s="1"/>
  <c r="G235" i="4"/>
  <c r="E235" i="4"/>
  <c r="E240" i="4" s="1"/>
  <c r="K234" i="4"/>
  <c r="K239" i="4" s="1"/>
  <c r="J234" i="4"/>
  <c r="G234" i="4"/>
  <c r="G239" i="4" s="1"/>
  <c r="E234" i="4"/>
  <c r="E239" i="4" s="1"/>
  <c r="K221" i="4"/>
  <c r="J221" i="4"/>
  <c r="G221" i="4"/>
  <c r="E221" i="4"/>
  <c r="K220" i="4"/>
  <c r="J220" i="4"/>
  <c r="G220" i="4"/>
  <c r="E220" i="4"/>
  <c r="K219" i="4"/>
  <c r="J219" i="4"/>
  <c r="G219" i="4"/>
  <c r="E219" i="4"/>
  <c r="K216" i="4"/>
  <c r="J216" i="4"/>
  <c r="G216" i="4"/>
  <c r="E216" i="4"/>
  <c r="K215" i="4"/>
  <c r="J215" i="4"/>
  <c r="G215" i="4"/>
  <c r="E215" i="4"/>
  <c r="K214" i="4"/>
  <c r="J214" i="4"/>
  <c r="G214" i="4"/>
  <c r="E214" i="4"/>
  <c r="K210" i="4"/>
  <c r="J210" i="4"/>
  <c r="G210" i="4"/>
  <c r="E210" i="4"/>
  <c r="K209" i="4"/>
  <c r="J209" i="4"/>
  <c r="G209" i="4"/>
  <c r="E209" i="4"/>
  <c r="K208" i="4"/>
  <c r="J208" i="4"/>
  <c r="G208" i="4"/>
  <c r="E208" i="4"/>
  <c r="K204" i="4"/>
  <c r="J204" i="4"/>
  <c r="G204" i="4"/>
  <c r="E204" i="4"/>
  <c r="K203" i="4"/>
  <c r="J203" i="4"/>
  <c r="G203" i="4"/>
  <c r="E203" i="4"/>
  <c r="K202" i="4"/>
  <c r="J202" i="4"/>
  <c r="G202" i="4"/>
  <c r="E202" i="4"/>
  <c r="K199" i="4"/>
  <c r="J199" i="4"/>
  <c r="G199" i="4"/>
  <c r="E199" i="4"/>
  <c r="K198" i="4"/>
  <c r="J198" i="4"/>
  <c r="G198" i="4"/>
  <c r="E198" i="4"/>
  <c r="K197" i="4"/>
  <c r="J197" i="4"/>
  <c r="G197" i="4"/>
  <c r="E197" i="4"/>
  <c r="K194" i="4"/>
  <c r="J194" i="4"/>
  <c r="G194" i="4"/>
  <c r="E194" i="4"/>
  <c r="K193" i="4"/>
  <c r="J193" i="4"/>
  <c r="G193" i="4"/>
  <c r="E193" i="4"/>
  <c r="K192" i="4"/>
  <c r="J192" i="4"/>
  <c r="G192" i="4"/>
  <c r="E192" i="4"/>
  <c r="K189" i="4"/>
  <c r="J189" i="4"/>
  <c r="E189" i="4"/>
  <c r="K188" i="4"/>
  <c r="J188" i="4"/>
  <c r="G188" i="4"/>
  <c r="E188" i="4"/>
  <c r="K187" i="4"/>
  <c r="J187" i="4"/>
  <c r="G187" i="4"/>
  <c r="E187" i="4"/>
  <c r="K176" i="4"/>
  <c r="J176" i="4"/>
  <c r="G176" i="4"/>
  <c r="E176" i="4"/>
  <c r="K175" i="4"/>
  <c r="J175" i="4"/>
  <c r="G175" i="4"/>
  <c r="E175" i="4"/>
  <c r="K174" i="4"/>
  <c r="J174" i="4"/>
  <c r="G174" i="4"/>
  <c r="E174" i="4"/>
  <c r="K171" i="4"/>
  <c r="J171" i="4"/>
  <c r="G171" i="4"/>
  <c r="E171" i="4"/>
  <c r="K170" i="4"/>
  <c r="J170" i="4"/>
  <c r="G170" i="4"/>
  <c r="E170" i="4"/>
  <c r="K169" i="4"/>
  <c r="J169" i="4"/>
  <c r="G169" i="4"/>
  <c r="E169" i="4"/>
  <c r="K166" i="4"/>
  <c r="J166" i="4"/>
  <c r="G166" i="4"/>
  <c r="E166" i="4"/>
  <c r="K165" i="4"/>
  <c r="J165" i="4"/>
  <c r="G165" i="4"/>
  <c r="E165" i="4"/>
  <c r="K164" i="4"/>
  <c r="J164" i="4"/>
  <c r="G164" i="4"/>
  <c r="E164" i="4"/>
  <c r="K161" i="4"/>
  <c r="J161" i="4"/>
  <c r="G161" i="4"/>
  <c r="E161" i="4"/>
  <c r="K160" i="4"/>
  <c r="J160" i="4"/>
  <c r="G160" i="4"/>
  <c r="E160" i="4"/>
  <c r="K159" i="4"/>
  <c r="J159" i="4"/>
  <c r="G159" i="4"/>
  <c r="E159" i="4"/>
  <c r="K154" i="4"/>
  <c r="J154" i="4"/>
  <c r="G154" i="4"/>
  <c r="E154" i="4"/>
  <c r="K153" i="4"/>
  <c r="J153" i="4"/>
  <c r="G153" i="4"/>
  <c r="E153" i="4"/>
  <c r="K152" i="4"/>
  <c r="J152" i="4"/>
  <c r="G152" i="4"/>
  <c r="E152" i="4"/>
  <c r="K149" i="4"/>
  <c r="J149" i="4"/>
  <c r="G149" i="4"/>
  <c r="E149" i="4"/>
  <c r="K148" i="4"/>
  <c r="J148" i="4"/>
  <c r="G148" i="4"/>
  <c r="E148" i="4"/>
  <c r="K147" i="4"/>
  <c r="J147" i="4"/>
  <c r="G147" i="4"/>
  <c r="E147" i="4"/>
  <c r="K143" i="4"/>
  <c r="J143" i="4"/>
  <c r="G143" i="4"/>
  <c r="E143" i="4"/>
  <c r="K142" i="4"/>
  <c r="J142" i="4"/>
  <c r="G142" i="4"/>
  <c r="E142" i="4"/>
  <c r="K141" i="4"/>
  <c r="J141" i="4"/>
  <c r="G141" i="4"/>
  <c r="E141" i="4"/>
  <c r="K135" i="4"/>
  <c r="J135" i="4"/>
  <c r="G135" i="4"/>
  <c r="E135" i="4"/>
  <c r="J134" i="4"/>
  <c r="G134" i="4"/>
  <c r="K133" i="4"/>
  <c r="J133" i="4"/>
  <c r="G133" i="4"/>
  <c r="E133" i="4"/>
  <c r="K130" i="4"/>
  <c r="J130" i="4"/>
  <c r="G130" i="4"/>
  <c r="E130" i="4"/>
  <c r="J129" i="4"/>
  <c r="M129" i="4" s="1"/>
  <c r="K128" i="4"/>
  <c r="J128" i="4"/>
  <c r="G128" i="4"/>
  <c r="E128" i="4"/>
  <c r="K122" i="4"/>
  <c r="J122" i="4"/>
  <c r="G122" i="4"/>
  <c r="E122" i="4"/>
  <c r="K121" i="4"/>
  <c r="J121" i="4"/>
  <c r="G121" i="4"/>
  <c r="E121" i="4"/>
  <c r="K120" i="4"/>
  <c r="J120" i="4"/>
  <c r="G120" i="4"/>
  <c r="E120" i="4"/>
  <c r="K116" i="4"/>
  <c r="J116" i="4"/>
  <c r="G116" i="4"/>
  <c r="E116" i="4"/>
  <c r="K115" i="4"/>
  <c r="K181" i="4" s="1"/>
  <c r="J115" i="4"/>
  <c r="G115" i="4"/>
  <c r="G181" i="4" s="1"/>
  <c r="E115" i="4"/>
  <c r="K114" i="4"/>
  <c r="J114" i="4"/>
  <c r="E114" i="4"/>
  <c r="K113" i="4"/>
  <c r="J113" i="4"/>
  <c r="E113" i="4"/>
  <c r="K108" i="4"/>
  <c r="J108" i="4"/>
  <c r="G108" i="4"/>
  <c r="E108" i="4"/>
  <c r="K107" i="4"/>
  <c r="J107" i="4"/>
  <c r="G107" i="4"/>
  <c r="E107" i="4"/>
  <c r="K106" i="4"/>
  <c r="J106" i="4"/>
  <c r="G106" i="4"/>
  <c r="E106" i="4"/>
  <c r="K101" i="4"/>
  <c r="J101" i="4"/>
  <c r="G101" i="4"/>
  <c r="E101" i="4"/>
  <c r="K100" i="4"/>
  <c r="J100" i="4"/>
  <c r="G100" i="4"/>
  <c r="E100" i="4"/>
  <c r="K99" i="4"/>
  <c r="J99" i="4"/>
  <c r="G99" i="4"/>
  <c r="E99" i="4"/>
  <c r="K79" i="4"/>
  <c r="J79" i="4"/>
  <c r="G79" i="4"/>
  <c r="E79" i="4"/>
  <c r="K78" i="4"/>
  <c r="J78" i="4"/>
  <c r="G78" i="4"/>
  <c r="K77" i="4"/>
  <c r="J77" i="4"/>
  <c r="G77" i="4"/>
  <c r="E77" i="4"/>
  <c r="K74" i="4"/>
  <c r="J74" i="4"/>
  <c r="G74" i="4"/>
  <c r="E74" i="4"/>
  <c r="K73" i="4"/>
  <c r="K89" i="4" s="1"/>
  <c r="J73" i="4"/>
  <c r="G73" i="4"/>
  <c r="G89" i="4" s="1"/>
  <c r="E73" i="4"/>
  <c r="E89" i="4" s="1"/>
  <c r="K72" i="4"/>
  <c r="J72" i="4"/>
  <c r="G72" i="4"/>
  <c r="E72" i="4"/>
  <c r="E88" i="4" s="1"/>
  <c r="K71" i="4"/>
  <c r="J71" i="4"/>
  <c r="G71" i="4"/>
  <c r="K58" i="4"/>
  <c r="J58" i="4"/>
  <c r="G58" i="4"/>
  <c r="E58" i="4"/>
  <c r="K57" i="4"/>
  <c r="J57" i="4"/>
  <c r="G57" i="4"/>
  <c r="E57" i="4"/>
  <c r="K56" i="4"/>
  <c r="J56" i="4"/>
  <c r="G56" i="4"/>
  <c r="E56" i="4"/>
  <c r="K47" i="4"/>
  <c r="J47" i="4"/>
  <c r="G47" i="4"/>
  <c r="E47" i="4"/>
  <c r="K46" i="4"/>
  <c r="J46" i="4"/>
  <c r="G46" i="4"/>
  <c r="E46" i="4"/>
  <c r="K45" i="4"/>
  <c r="J45" i="4"/>
  <c r="G45" i="4"/>
  <c r="E45" i="4"/>
  <c r="K42" i="4"/>
  <c r="J42" i="4"/>
  <c r="G42" i="4"/>
  <c r="E42" i="4"/>
  <c r="K41" i="4"/>
  <c r="J41" i="4"/>
  <c r="G41" i="4"/>
  <c r="E41" i="4"/>
  <c r="K40" i="4"/>
  <c r="J40" i="4"/>
  <c r="G40" i="4"/>
  <c r="E40" i="4"/>
  <c r="K37" i="4"/>
  <c r="J37" i="4"/>
  <c r="G37" i="4"/>
  <c r="E37" i="4"/>
  <c r="K36" i="4"/>
  <c r="J36" i="4"/>
  <c r="G36" i="4"/>
  <c r="E36" i="4"/>
  <c r="K35" i="4"/>
  <c r="J35" i="4"/>
  <c r="G35" i="4"/>
  <c r="E35" i="4"/>
  <c r="K32" i="4"/>
  <c r="J32" i="4"/>
  <c r="G32" i="4"/>
  <c r="E32" i="4"/>
  <c r="K31" i="4"/>
  <c r="J31" i="4"/>
  <c r="G31" i="4"/>
  <c r="E31" i="4"/>
  <c r="K30" i="4"/>
  <c r="J30" i="4"/>
  <c r="G30" i="4"/>
  <c r="E30" i="4"/>
  <c r="K20" i="4"/>
  <c r="J20" i="4"/>
  <c r="G20" i="4"/>
  <c r="E20" i="4"/>
  <c r="K19" i="4"/>
  <c r="J19" i="4"/>
  <c r="G19" i="4"/>
  <c r="E19" i="4"/>
  <c r="K18" i="4"/>
  <c r="J18" i="4"/>
  <c r="G18" i="4"/>
  <c r="E18" i="4"/>
  <c r="K15" i="4"/>
  <c r="K14" i="4"/>
  <c r="J15" i="4"/>
  <c r="J14" i="4"/>
  <c r="G15" i="4"/>
  <c r="G14" i="4"/>
  <c r="E15" i="4"/>
  <c r="E14" i="4"/>
  <c r="K13" i="4"/>
  <c r="J13" i="4"/>
  <c r="G13" i="4"/>
  <c r="E13" i="4"/>
  <c r="J267" i="4"/>
  <c r="J273" i="4" s="1"/>
  <c r="J346" i="4" s="1"/>
  <c r="C261" i="4"/>
  <c r="C260" i="4"/>
  <c r="C259" i="4"/>
  <c r="C253" i="4"/>
  <c r="C248" i="4"/>
  <c r="C241" i="4"/>
  <c r="C240" i="4"/>
  <c r="C239" i="4"/>
  <c r="C233" i="4"/>
  <c r="C221" i="4"/>
  <c r="C226" i="4" s="1"/>
  <c r="C220" i="4"/>
  <c r="C225" i="4" s="1"/>
  <c r="C219" i="4"/>
  <c r="C224" i="4" s="1"/>
  <c r="C213" i="4"/>
  <c r="C207" i="4"/>
  <c r="C201" i="4"/>
  <c r="C196" i="4"/>
  <c r="C191" i="4"/>
  <c r="C186" i="4"/>
  <c r="C182" i="4"/>
  <c r="C181" i="4"/>
  <c r="C180" i="4"/>
  <c r="C179" i="4"/>
  <c r="C173" i="4"/>
  <c r="C168" i="4"/>
  <c r="C163" i="4"/>
  <c r="C158" i="4"/>
  <c r="C151" i="4"/>
  <c r="C146" i="4"/>
  <c r="C140" i="4"/>
  <c r="C132" i="4"/>
  <c r="C127" i="4"/>
  <c r="C119" i="4"/>
  <c r="C112" i="4"/>
  <c r="C105" i="4"/>
  <c r="C98" i="4"/>
  <c r="C90" i="4"/>
  <c r="C89" i="4"/>
  <c r="C88" i="4"/>
  <c r="C87" i="4"/>
  <c r="C76" i="4"/>
  <c r="C70" i="4"/>
  <c r="C63" i="4"/>
  <c r="C62" i="4"/>
  <c r="C61" i="4"/>
  <c r="C55" i="4"/>
  <c r="C44" i="4"/>
  <c r="C39" i="4"/>
  <c r="C34" i="4"/>
  <c r="C29" i="4"/>
  <c r="C25" i="4"/>
  <c r="C24" i="4"/>
  <c r="C23" i="4"/>
  <c r="C17" i="4"/>
  <c r="C12" i="4"/>
  <c r="F198" i="1" l="1"/>
  <c r="F72" i="3"/>
  <c r="D88" i="3"/>
  <c r="K88" i="4"/>
  <c r="D61" i="2"/>
  <c r="K62" i="4"/>
  <c r="V258" i="2"/>
  <c r="G140" i="4"/>
  <c r="G191" i="4"/>
  <c r="AB60" i="3"/>
  <c r="K87" i="4"/>
  <c r="G163" i="4"/>
  <c r="K25" i="4"/>
  <c r="K17" i="4"/>
  <c r="J88" i="4"/>
  <c r="G88" i="4"/>
  <c r="J23" i="4"/>
  <c r="E17" i="4"/>
  <c r="AB178" i="3"/>
  <c r="Z223" i="3"/>
  <c r="E146" i="4"/>
  <c r="K34" i="4"/>
  <c r="G17" i="4"/>
  <c r="K163" i="4"/>
  <c r="K119" i="4"/>
  <c r="X238" i="2"/>
  <c r="AA258" i="2"/>
  <c r="K191" i="4"/>
  <c r="G23" i="4"/>
  <c r="J261" i="4"/>
  <c r="E259" i="4"/>
  <c r="J259" i="4"/>
  <c r="K259" i="4"/>
  <c r="K44" i="4"/>
  <c r="J260" i="4"/>
  <c r="K260" i="4"/>
  <c r="G62" i="4"/>
  <c r="E62" i="4"/>
  <c r="AA258" i="1"/>
  <c r="Z22" i="2"/>
  <c r="AB60" i="2"/>
  <c r="W258" i="2"/>
  <c r="G132" i="4"/>
  <c r="F72" i="1"/>
  <c r="V22" i="3"/>
  <c r="AA22" i="3"/>
  <c r="Z60" i="3"/>
  <c r="W60" i="3"/>
  <c r="W86" i="3"/>
  <c r="AB86" i="3"/>
  <c r="Z86" i="3"/>
  <c r="V178" i="3"/>
  <c r="X223" i="3"/>
  <c r="AA223" i="3"/>
  <c r="K168" i="4"/>
  <c r="K112" i="4"/>
  <c r="E90" i="4"/>
  <c r="G90" i="4"/>
  <c r="G201" i="4"/>
  <c r="E218" i="4"/>
  <c r="G207" i="4"/>
  <c r="AB223" i="1"/>
  <c r="K63" i="4"/>
  <c r="G63" i="4"/>
  <c r="K218" i="4"/>
  <c r="J218" i="4"/>
  <c r="E119" i="4"/>
  <c r="J180" i="4"/>
  <c r="J173" i="4"/>
  <c r="J201" i="4"/>
  <c r="J233" i="4"/>
  <c r="V223" i="3"/>
  <c r="W258" i="3"/>
  <c r="V60" i="3"/>
  <c r="W238" i="3"/>
  <c r="E105" i="4"/>
  <c r="E140" i="4"/>
  <c r="E163" i="4"/>
  <c r="E191" i="4"/>
  <c r="E213" i="4"/>
  <c r="J191" i="4"/>
  <c r="J253" i="4"/>
  <c r="AB22" i="3"/>
  <c r="AA60" i="3"/>
  <c r="AB238" i="3"/>
  <c r="AB258" i="2"/>
  <c r="J132" i="4"/>
  <c r="J158" i="4"/>
  <c r="J207" i="4"/>
  <c r="Z238" i="3"/>
  <c r="V238" i="2"/>
  <c r="J87" i="4"/>
  <c r="J179" i="4"/>
  <c r="V22" i="2"/>
  <c r="X178" i="2"/>
  <c r="Z178" i="3"/>
  <c r="Z267" i="3"/>
  <c r="Z273" i="3" s="1"/>
  <c r="Z346" i="3" s="1"/>
  <c r="X238" i="3"/>
  <c r="Z258" i="3"/>
  <c r="Z86" i="1"/>
  <c r="Z223" i="1"/>
  <c r="W223" i="2"/>
  <c r="Z22" i="3"/>
  <c r="W22" i="3"/>
  <c r="X60" i="3"/>
  <c r="AA178" i="3"/>
  <c r="V267" i="3"/>
  <c r="V273" i="3" s="1"/>
  <c r="V346" i="3" s="1"/>
  <c r="AA267" i="3"/>
  <c r="AA273" i="3" s="1"/>
  <c r="AA346" i="3" s="1"/>
  <c r="V258" i="3"/>
  <c r="AA258" i="3"/>
  <c r="J44" i="4"/>
  <c r="K146" i="4"/>
  <c r="E196" i="4"/>
  <c r="J29" i="4"/>
  <c r="K213" i="4"/>
  <c r="J163" i="4"/>
  <c r="J119" i="4"/>
  <c r="K90" i="4"/>
  <c r="X86" i="2"/>
  <c r="J63" i="4"/>
  <c r="K39" i="4"/>
  <c r="AA22" i="2"/>
  <c r="AB86" i="2"/>
  <c r="V223" i="2"/>
  <c r="AA223" i="2"/>
  <c r="X223" i="2"/>
  <c r="K207" i="4"/>
  <c r="G119" i="4"/>
  <c r="K127" i="4"/>
  <c r="K158" i="4"/>
  <c r="J168" i="4"/>
  <c r="E127" i="4"/>
  <c r="K98" i="4"/>
  <c r="Z60" i="2"/>
  <c r="Z86" i="2"/>
  <c r="W86" i="2"/>
  <c r="V267" i="2"/>
  <c r="V273" i="2" s="1"/>
  <c r="V346" i="2" s="1"/>
  <c r="AA267" i="2"/>
  <c r="AA273" i="2" s="1"/>
  <c r="AA346" i="2" s="1"/>
  <c r="AB223" i="2"/>
  <c r="AA238" i="2"/>
  <c r="J34" i="4"/>
  <c r="J55" i="4"/>
  <c r="V60" i="2"/>
  <c r="AA60" i="2"/>
  <c r="X60" i="2"/>
  <c r="AB178" i="2"/>
  <c r="W267" i="2"/>
  <c r="W273" i="2" s="1"/>
  <c r="W346" i="2" s="1"/>
  <c r="AB267" i="2"/>
  <c r="AB273" i="2" s="1"/>
  <c r="AB346" i="2" s="1"/>
  <c r="W238" i="2"/>
  <c r="AB238" i="2"/>
  <c r="Z238" i="2"/>
  <c r="Z258" i="2"/>
  <c r="G260" i="4"/>
  <c r="G253" i="4"/>
  <c r="E158" i="4"/>
  <c r="G158" i="4"/>
  <c r="AA178" i="1"/>
  <c r="AA268" i="1"/>
  <c r="AA274" i="1" s="1"/>
  <c r="AA347" i="1" s="1"/>
  <c r="W60" i="2"/>
  <c r="E23" i="4"/>
  <c r="K70" i="4"/>
  <c r="G44" i="4"/>
  <c r="Z267" i="1"/>
  <c r="Z273" i="1" s="1"/>
  <c r="Z346" i="1" s="1"/>
  <c r="G127" i="4"/>
  <c r="J146" i="4"/>
  <c r="G151" i="4"/>
  <c r="G168" i="4"/>
  <c r="E168" i="4"/>
  <c r="G196" i="4"/>
  <c r="G213" i="4"/>
  <c r="G179" i="4"/>
  <c r="G76" i="4"/>
  <c r="K55" i="4"/>
  <c r="G39" i="4"/>
  <c r="E186" i="4"/>
  <c r="J98" i="4"/>
  <c r="G225" i="4"/>
  <c r="J105" i="4"/>
  <c r="G105" i="4"/>
  <c r="J76" i="4"/>
  <c r="G87" i="4"/>
  <c r="K61" i="4"/>
  <c r="J62" i="4"/>
  <c r="J39" i="4"/>
  <c r="E44" i="4"/>
  <c r="J151" i="4"/>
  <c r="J127" i="4"/>
  <c r="G112" i="4"/>
  <c r="G70" i="4"/>
  <c r="G186" i="4"/>
  <c r="G98" i="4"/>
  <c r="K76" i="4"/>
  <c r="G29" i="4"/>
  <c r="X258" i="3"/>
  <c r="X86" i="3"/>
  <c r="W178" i="2"/>
  <c r="K248" i="4"/>
  <c r="AA22" i="1"/>
  <c r="AB60" i="1"/>
  <c r="AA60" i="1"/>
  <c r="AA86" i="1"/>
  <c r="AB86" i="1"/>
  <c r="Z238" i="1"/>
  <c r="AA238" i="1"/>
  <c r="Z258" i="1"/>
  <c r="AA266" i="1"/>
  <c r="AA272" i="1" s="1"/>
  <c r="AA345" i="1" s="1"/>
  <c r="AB268" i="1"/>
  <c r="AB274" i="1" s="1"/>
  <c r="AB347" i="1" s="1"/>
  <c r="X267" i="2"/>
  <c r="X273" i="2" s="1"/>
  <c r="X346" i="2" s="1"/>
  <c r="Z266" i="2"/>
  <c r="W268" i="2"/>
  <c r="W274" i="2" s="1"/>
  <c r="W347" i="2" s="1"/>
  <c r="AB268" i="2"/>
  <c r="AB274" i="2" s="1"/>
  <c r="AB347" i="2" s="1"/>
  <c r="W265" i="3"/>
  <c r="W271" i="3" s="1"/>
  <c r="W344" i="3" s="1"/>
  <c r="AB265" i="3"/>
  <c r="AB271" i="3" s="1"/>
  <c r="AB344" i="3" s="1"/>
  <c r="Z266" i="3"/>
  <c r="Z272" i="3" s="1"/>
  <c r="Z345" i="3" s="1"/>
  <c r="W268" i="3"/>
  <c r="W274" i="3" s="1"/>
  <c r="W347" i="3" s="1"/>
  <c r="AB268" i="3"/>
  <c r="AB274" i="3" s="1"/>
  <c r="AB347" i="3" s="1"/>
  <c r="C86" i="4"/>
  <c r="Z178" i="1"/>
  <c r="AA267" i="1"/>
  <c r="AA273" i="1" s="1"/>
  <c r="AA346" i="1" s="1"/>
  <c r="AB178" i="1"/>
  <c r="AA223" i="1"/>
  <c r="AA265" i="1"/>
  <c r="AA271" i="1" s="1"/>
  <c r="AB266" i="1"/>
  <c r="AB272" i="1" s="1"/>
  <c r="AB345" i="1" s="1"/>
  <c r="V86" i="2"/>
  <c r="AA86" i="2"/>
  <c r="Z178" i="2"/>
  <c r="Z267" i="2"/>
  <c r="Z273" i="2" s="1"/>
  <c r="Z346" i="2" s="1"/>
  <c r="X265" i="2"/>
  <c r="X271" i="2" s="1"/>
  <c r="X344" i="2" s="1"/>
  <c r="V266" i="2"/>
  <c r="V272" i="2" s="1"/>
  <c r="V345" i="2" s="1"/>
  <c r="AA266" i="2"/>
  <c r="AA272" i="2" s="1"/>
  <c r="AA345" i="2" s="1"/>
  <c r="X268" i="2"/>
  <c r="X274" i="2" s="1"/>
  <c r="X347" i="2" s="1"/>
  <c r="W178" i="3"/>
  <c r="W267" i="3"/>
  <c r="W273" i="3" s="1"/>
  <c r="W346" i="3" s="1"/>
  <c r="AB267" i="3"/>
  <c r="AB273" i="3" s="1"/>
  <c r="AB346" i="3" s="1"/>
  <c r="V238" i="3"/>
  <c r="AA238" i="3"/>
  <c r="X265" i="3"/>
  <c r="X271" i="3" s="1"/>
  <c r="V266" i="3"/>
  <c r="V272" i="3" s="1"/>
  <c r="V345" i="3" s="1"/>
  <c r="AA266" i="3"/>
  <c r="AA272" i="3" s="1"/>
  <c r="AA345" i="3" s="1"/>
  <c r="X268" i="3"/>
  <c r="X274" i="3" s="1"/>
  <c r="X347" i="3" s="1"/>
  <c r="Z22" i="1"/>
  <c r="AB267" i="1"/>
  <c r="AB273" i="1" s="1"/>
  <c r="AB346" i="1" s="1"/>
  <c r="AB238" i="1"/>
  <c r="AB265" i="1"/>
  <c r="Z268" i="1"/>
  <c r="Z274" i="1" s="1"/>
  <c r="Z347" i="1" s="1"/>
  <c r="V178" i="2"/>
  <c r="AA178" i="2"/>
  <c r="Z223" i="2"/>
  <c r="Z268" i="2"/>
  <c r="Z274" i="2" s="1"/>
  <c r="Z347" i="2" s="1"/>
  <c r="Z265" i="2"/>
  <c r="Z271" i="2" s="1"/>
  <c r="W266" i="2"/>
  <c r="W272" i="2" s="1"/>
  <c r="W345" i="2" s="1"/>
  <c r="AB266" i="2"/>
  <c r="AB272" i="2" s="1"/>
  <c r="AB345" i="2" s="1"/>
  <c r="V86" i="3"/>
  <c r="AA86" i="3"/>
  <c r="X178" i="3"/>
  <c r="X267" i="3"/>
  <c r="X273" i="3" s="1"/>
  <c r="X346" i="3" s="1"/>
  <c r="W223" i="3"/>
  <c r="AB223" i="3"/>
  <c r="AB258" i="3"/>
  <c r="Z265" i="3"/>
  <c r="W266" i="3"/>
  <c r="W272" i="3" s="1"/>
  <c r="W345" i="3" s="1"/>
  <c r="AB266" i="3"/>
  <c r="AB272" i="3" s="1"/>
  <c r="AB345" i="3" s="1"/>
  <c r="Z268" i="3"/>
  <c r="Z274" i="3" s="1"/>
  <c r="Z347" i="3" s="1"/>
  <c r="Z266" i="1"/>
  <c r="Z272" i="1" s="1"/>
  <c r="Z345" i="1" s="1"/>
  <c r="V265" i="2"/>
  <c r="V271" i="2" s="1"/>
  <c r="AA265" i="2"/>
  <c r="AA271" i="2" s="1"/>
  <c r="X266" i="2"/>
  <c r="X272" i="2" s="1"/>
  <c r="V268" i="2"/>
  <c r="V274" i="2" s="1"/>
  <c r="V347" i="2" s="1"/>
  <c r="AA268" i="2"/>
  <c r="AA274" i="2" s="1"/>
  <c r="AA347" i="2" s="1"/>
  <c r="X266" i="3"/>
  <c r="X272" i="3" s="1"/>
  <c r="X345" i="3" s="1"/>
  <c r="V268" i="3"/>
  <c r="V274" i="3" s="1"/>
  <c r="V347" i="3" s="1"/>
  <c r="AA268" i="3"/>
  <c r="AA274" i="3" s="1"/>
  <c r="AA347" i="3" s="1"/>
  <c r="X22" i="3"/>
  <c r="V265" i="3"/>
  <c r="AA265" i="3"/>
  <c r="W265" i="2"/>
  <c r="X22" i="2"/>
  <c r="X258" i="2"/>
  <c r="AB265" i="2"/>
  <c r="W22" i="2"/>
  <c r="AB22" i="2"/>
  <c r="AB22" i="1"/>
  <c r="AB258" i="1"/>
  <c r="Z60" i="1"/>
  <c r="Z265" i="1"/>
  <c r="E55" i="4"/>
  <c r="J25" i="4"/>
  <c r="J140" i="4"/>
  <c r="J248" i="4"/>
  <c r="J239" i="4"/>
  <c r="M239" i="4" s="1"/>
  <c r="M174" i="4"/>
  <c r="M189" i="4"/>
  <c r="M194" i="4"/>
  <c r="K29" i="4"/>
  <c r="M14" i="4"/>
  <c r="M160" i="4"/>
  <c r="M165" i="4"/>
  <c r="M170" i="4"/>
  <c r="M176" i="4"/>
  <c r="M188" i="4"/>
  <c r="M204" i="4"/>
  <c r="E253" i="4"/>
  <c r="E25" i="4"/>
  <c r="G25" i="4"/>
  <c r="M134" i="4"/>
  <c r="C258" i="4"/>
  <c r="K132" i="4"/>
  <c r="M197" i="4"/>
  <c r="M31" i="4"/>
  <c r="M35" i="4"/>
  <c r="M37" i="4"/>
  <c r="M41" i="4"/>
  <c r="G55" i="4"/>
  <c r="G182" i="4"/>
  <c r="J112" i="4"/>
  <c r="M219" i="4"/>
  <c r="M221" i="4"/>
  <c r="M235" i="4"/>
  <c r="M249" i="4"/>
  <c r="M251" i="4"/>
  <c r="M255" i="4"/>
  <c r="M277" i="4"/>
  <c r="M279" i="4"/>
  <c r="C238" i="4"/>
  <c r="M114" i="4"/>
  <c r="J225" i="4"/>
  <c r="E112" i="4"/>
  <c r="M141" i="4"/>
  <c r="M143" i="4"/>
  <c r="M149" i="4"/>
  <c r="M152" i="4"/>
  <c r="K151" i="4"/>
  <c r="K180" i="4"/>
  <c r="K225" i="4"/>
  <c r="M202" i="4"/>
  <c r="E12" i="4"/>
  <c r="K224" i="4"/>
  <c r="G226" i="4"/>
  <c r="E76" i="4"/>
  <c r="M116" i="4"/>
  <c r="M121" i="4"/>
  <c r="M128" i="4"/>
  <c r="M130" i="4"/>
  <c r="J196" i="4"/>
  <c r="E207" i="4"/>
  <c r="K179" i="4"/>
  <c r="E181" i="4"/>
  <c r="E267" i="4" s="1"/>
  <c r="E273" i="4" s="1"/>
  <c r="E346" i="4" s="1"/>
  <c r="K196" i="4"/>
  <c r="K201" i="4"/>
  <c r="G259" i="4"/>
  <c r="J12" i="4"/>
  <c r="G24" i="4"/>
  <c r="K24" i="4"/>
  <c r="M19" i="4"/>
  <c r="M100" i="4"/>
  <c r="K140" i="4"/>
  <c r="K173" i="4"/>
  <c r="G240" i="4"/>
  <c r="G238" i="4" s="1"/>
  <c r="M30" i="4"/>
  <c r="M32" i="4"/>
  <c r="M36" i="4"/>
  <c r="M40" i="4"/>
  <c r="M46" i="4"/>
  <c r="M47" i="4"/>
  <c r="M58" i="4"/>
  <c r="M71" i="4"/>
  <c r="M74" i="4"/>
  <c r="M79" i="4"/>
  <c r="M106" i="4"/>
  <c r="M108" i="4"/>
  <c r="M135" i="4"/>
  <c r="G146" i="4"/>
  <c r="M153" i="4"/>
  <c r="M159" i="4"/>
  <c r="M161" i="4"/>
  <c r="M169" i="4"/>
  <c r="M171" i="4"/>
  <c r="M175" i="4"/>
  <c r="M210" i="4"/>
  <c r="M215" i="4"/>
  <c r="M220" i="4"/>
  <c r="M234" i="4"/>
  <c r="M254" i="4"/>
  <c r="M278" i="4"/>
  <c r="M256" i="4"/>
  <c r="G61" i="4"/>
  <c r="G173" i="4"/>
  <c r="G218" i="4"/>
  <c r="K226" i="4"/>
  <c r="G261" i="4"/>
  <c r="M115" i="4"/>
  <c r="M133" i="4"/>
  <c r="J213" i="4"/>
  <c r="K105" i="4"/>
  <c r="G224" i="4"/>
  <c r="G248" i="4"/>
  <c r="K261" i="4"/>
  <c r="M13" i="4"/>
  <c r="M42" i="4"/>
  <c r="M236" i="4"/>
  <c r="M154" i="4"/>
  <c r="G12" i="4"/>
  <c r="G34" i="4"/>
  <c r="C60" i="4"/>
  <c r="C178" i="4"/>
  <c r="G180" i="4"/>
  <c r="K182" i="4"/>
  <c r="K186" i="4"/>
  <c r="K233" i="4"/>
  <c r="K253" i="4"/>
  <c r="M113" i="4"/>
  <c r="M203" i="4"/>
  <c r="M250" i="4"/>
  <c r="M280" i="4"/>
  <c r="M18" i="4"/>
  <c r="M20" i="4"/>
  <c r="M45" i="4"/>
  <c r="M57" i="4"/>
  <c r="M73" i="4"/>
  <c r="M78" i="4"/>
  <c r="M107" i="4"/>
  <c r="M120" i="4"/>
  <c r="M122" i="4"/>
  <c r="M142" i="4"/>
  <c r="M148" i="4"/>
  <c r="M187" i="4"/>
  <c r="M193" i="4"/>
  <c r="M199" i="4"/>
  <c r="M209" i="4"/>
  <c r="J226" i="4"/>
  <c r="M99" i="4"/>
  <c r="M15" i="4"/>
  <c r="E29" i="4"/>
  <c r="E39" i="4"/>
  <c r="M56" i="4"/>
  <c r="M72" i="4"/>
  <c r="M77" i="4"/>
  <c r="E98" i="4"/>
  <c r="M101" i="4"/>
  <c r="M147" i="4"/>
  <c r="E151" i="4"/>
  <c r="M164" i="4"/>
  <c r="M166" i="4"/>
  <c r="E173" i="4"/>
  <c r="J186" i="4"/>
  <c r="M192" i="4"/>
  <c r="M198" i="4"/>
  <c r="M208" i="4"/>
  <c r="M214" i="4"/>
  <c r="M216" i="4"/>
  <c r="E261" i="4"/>
  <c r="E248" i="4"/>
  <c r="E260" i="4"/>
  <c r="E233" i="4"/>
  <c r="G233" i="4"/>
  <c r="K241" i="4"/>
  <c r="M241" i="4" s="1"/>
  <c r="E225" i="4"/>
  <c r="E224" i="4"/>
  <c r="E226" i="4"/>
  <c r="J224" i="4"/>
  <c r="E201" i="4"/>
  <c r="E180" i="4"/>
  <c r="E179" i="4"/>
  <c r="E132" i="4"/>
  <c r="E182" i="4"/>
  <c r="M181" i="4"/>
  <c r="J70" i="4"/>
  <c r="J61" i="4"/>
  <c r="E61" i="4"/>
  <c r="E34" i="4"/>
  <c r="E63" i="4"/>
  <c r="E24" i="4"/>
  <c r="J17" i="4"/>
  <c r="J24" i="4"/>
  <c r="K23" i="4"/>
  <c r="E238" i="4"/>
  <c r="K12" i="4"/>
  <c r="M89" i="4"/>
  <c r="C265" i="4"/>
  <c r="C271" i="4" s="1"/>
  <c r="C344" i="4" s="1"/>
  <c r="C22" i="4"/>
  <c r="C223" i="4"/>
  <c r="K267" i="4"/>
  <c r="C267" i="4"/>
  <c r="C273" i="4" s="1"/>
  <c r="C346" i="4" s="1"/>
  <c r="G267" i="4"/>
  <c r="C268" i="4"/>
  <c r="C274" i="4" s="1"/>
  <c r="C347" i="4" s="1"/>
  <c r="C218" i="4"/>
  <c r="C266" i="4"/>
  <c r="M17" i="4" l="1"/>
  <c r="M163" i="4"/>
  <c r="G22" i="4"/>
  <c r="M259" i="4"/>
  <c r="M191" i="4"/>
  <c r="J258" i="4"/>
  <c r="M140" i="4"/>
  <c r="M90" i="4"/>
  <c r="M253" i="4"/>
  <c r="M260" i="4"/>
  <c r="M132" i="4"/>
  <c r="M62" i="4"/>
  <c r="V264" i="3"/>
  <c r="M201" i="4"/>
  <c r="J86" i="4"/>
  <c r="M207" i="4"/>
  <c r="K238" i="4"/>
  <c r="M63" i="4"/>
  <c r="J178" i="4"/>
  <c r="M218" i="4"/>
  <c r="W264" i="3"/>
  <c r="Z264" i="3"/>
  <c r="M25" i="4"/>
  <c r="AB264" i="3"/>
  <c r="M44" i="4"/>
  <c r="AA264" i="3"/>
  <c r="AA271" i="3"/>
  <c r="AA270" i="3" s="1"/>
  <c r="Z271" i="3"/>
  <c r="Z344" i="3" s="1"/>
  <c r="Z343" i="3" s="1"/>
  <c r="J266" i="4"/>
  <c r="J272" i="4" s="1"/>
  <c r="J345" i="4" s="1"/>
  <c r="M119" i="4"/>
  <c r="M158" i="4"/>
  <c r="M168" i="4"/>
  <c r="M213" i="4"/>
  <c r="X264" i="2"/>
  <c r="M146" i="4"/>
  <c r="Z264" i="2"/>
  <c r="M196" i="4"/>
  <c r="K60" i="4"/>
  <c r="M34" i="4"/>
  <c r="AA264" i="2"/>
  <c r="G258" i="4"/>
  <c r="AB264" i="2"/>
  <c r="Z272" i="2"/>
  <c r="Z345" i="2" s="1"/>
  <c r="V264" i="2"/>
  <c r="E22" i="4"/>
  <c r="AB271" i="2"/>
  <c r="AB344" i="2" s="1"/>
  <c r="AB343" i="2" s="1"/>
  <c r="M105" i="4"/>
  <c r="M55" i="4"/>
  <c r="W264" i="2"/>
  <c r="M127" i="4"/>
  <c r="M29" i="4"/>
  <c r="G86" i="4"/>
  <c r="M87" i="4"/>
  <c r="M88" i="4"/>
  <c r="M76" i="4"/>
  <c r="M179" i="4"/>
  <c r="AB264" i="1"/>
  <c r="Z264" i="1"/>
  <c r="AA264" i="1"/>
  <c r="AB271" i="1"/>
  <c r="AB344" i="1" s="1"/>
  <c r="AB343" i="1" s="1"/>
  <c r="G265" i="4"/>
  <c r="G271" i="4" s="1"/>
  <c r="G344" i="4" s="1"/>
  <c r="M151" i="4"/>
  <c r="M98" i="4"/>
  <c r="M39" i="4"/>
  <c r="K22" i="4"/>
  <c r="M225" i="4"/>
  <c r="M240" i="4"/>
  <c r="M112" i="4"/>
  <c r="M70" i="4"/>
  <c r="K86" i="4"/>
  <c r="M61" i="4"/>
  <c r="G266" i="4"/>
  <c r="X345" i="2"/>
  <c r="X343" i="2" s="1"/>
  <c r="X270" i="2"/>
  <c r="AA344" i="2"/>
  <c r="AA343" i="2" s="1"/>
  <c r="AA270" i="2"/>
  <c r="AA270" i="1"/>
  <c r="AA344" i="1"/>
  <c r="AA343" i="1" s="1"/>
  <c r="V344" i="2"/>
  <c r="V343" i="2" s="1"/>
  <c r="V270" i="2"/>
  <c r="K268" i="4"/>
  <c r="K274" i="4" s="1"/>
  <c r="K347" i="4" s="1"/>
  <c r="G223" i="4"/>
  <c r="W271" i="2"/>
  <c r="W270" i="2" s="1"/>
  <c r="AB270" i="3"/>
  <c r="X264" i="3"/>
  <c r="AB343" i="3"/>
  <c r="W270" i="3"/>
  <c r="V271" i="3"/>
  <c r="X344" i="3"/>
  <c r="X343" i="3" s="1"/>
  <c r="X270" i="3"/>
  <c r="W343" i="3"/>
  <c r="Z344" i="2"/>
  <c r="Z271" i="1"/>
  <c r="K258" i="4"/>
  <c r="M248" i="4"/>
  <c r="G178" i="4"/>
  <c r="G60" i="4"/>
  <c r="M173" i="4"/>
  <c r="M226" i="4"/>
  <c r="J238" i="4"/>
  <c r="K178" i="4"/>
  <c r="K266" i="4"/>
  <c r="K272" i="4" s="1"/>
  <c r="K345" i="4" s="1"/>
  <c r="M180" i="4"/>
  <c r="J60" i="4"/>
  <c r="M233" i="4"/>
  <c r="E223" i="4"/>
  <c r="E258" i="4"/>
  <c r="M24" i="4"/>
  <c r="M12" i="4"/>
  <c r="M182" i="4"/>
  <c r="K223" i="4"/>
  <c r="M261" i="4"/>
  <c r="K265" i="4"/>
  <c r="J22" i="4"/>
  <c r="M186" i="4"/>
  <c r="J268" i="4"/>
  <c r="J274" i="4" s="1"/>
  <c r="J347" i="4" s="1"/>
  <c r="G268" i="4"/>
  <c r="E266" i="4"/>
  <c r="E272" i="4" s="1"/>
  <c r="E345" i="4" s="1"/>
  <c r="C264" i="4"/>
  <c r="J223" i="4"/>
  <c r="J265" i="4"/>
  <c r="M224" i="4"/>
  <c r="E178" i="4"/>
  <c r="E268" i="4"/>
  <c r="E60" i="4"/>
  <c r="M23" i="4"/>
  <c r="G273" i="4"/>
  <c r="G346" i="4" s="1"/>
  <c r="C272" i="4"/>
  <c r="C345" i="4" s="1"/>
  <c r="C343" i="4" s="1"/>
  <c r="M267" i="4"/>
  <c r="K273" i="4"/>
  <c r="K346" i="4" s="1"/>
  <c r="F280" i="3"/>
  <c r="Z270" i="3" l="1"/>
  <c r="AA344" i="3"/>
  <c r="AA343" i="3" s="1"/>
  <c r="M238" i="4"/>
  <c r="Z343" i="2"/>
  <c r="Z270" i="2"/>
  <c r="AB270" i="2"/>
  <c r="M22" i="4"/>
  <c r="M258" i="4"/>
  <c r="M86" i="4"/>
  <c r="W344" i="2"/>
  <c r="W343" i="2" s="1"/>
  <c r="AB270" i="1"/>
  <c r="M223" i="4"/>
  <c r="M266" i="4"/>
  <c r="G272" i="4"/>
  <c r="G345" i="4" s="1"/>
  <c r="G343" i="4" s="1"/>
  <c r="M178" i="4"/>
  <c r="K264" i="4"/>
  <c r="M60" i="4"/>
  <c r="H280" i="3"/>
  <c r="N280" i="3" s="1"/>
  <c r="L280" i="3"/>
  <c r="I280" i="3"/>
  <c r="O280" i="3"/>
  <c r="V344" i="3"/>
  <c r="V343" i="3" s="1"/>
  <c r="V270" i="3"/>
  <c r="Z270" i="1"/>
  <c r="Z344" i="1"/>
  <c r="Z343" i="1" s="1"/>
  <c r="K271" i="4"/>
  <c r="K344" i="4" s="1"/>
  <c r="K343" i="4" s="1"/>
  <c r="M265" i="4"/>
  <c r="M268" i="4"/>
  <c r="G274" i="4"/>
  <c r="G264" i="4"/>
  <c r="J264" i="4"/>
  <c r="J271" i="4"/>
  <c r="E274" i="4"/>
  <c r="E347" i="4" s="1"/>
  <c r="M273" i="4"/>
  <c r="M346" i="4" s="1"/>
  <c r="C270" i="4"/>
  <c r="M279" i="3"/>
  <c r="M278" i="3"/>
  <c r="M277" i="3"/>
  <c r="J261" i="3"/>
  <c r="J260" i="3"/>
  <c r="J259" i="3"/>
  <c r="J241" i="3"/>
  <c r="J240" i="3"/>
  <c r="J239" i="3"/>
  <c r="M256" i="3"/>
  <c r="F256" i="3"/>
  <c r="M255" i="3"/>
  <c r="M254" i="3"/>
  <c r="F254" i="3"/>
  <c r="R253" i="3"/>
  <c r="Q253" i="3"/>
  <c r="K253" i="3"/>
  <c r="J253" i="3"/>
  <c r="G253" i="3"/>
  <c r="E253" i="3"/>
  <c r="M251" i="3"/>
  <c r="F251" i="3"/>
  <c r="M250" i="3"/>
  <c r="F250" i="3"/>
  <c r="L250" i="3" s="1"/>
  <c r="M249" i="3"/>
  <c r="F249" i="3"/>
  <c r="R248" i="3"/>
  <c r="Q248" i="3"/>
  <c r="K248" i="3"/>
  <c r="J248" i="3"/>
  <c r="G248" i="3"/>
  <c r="E248" i="3"/>
  <c r="J226" i="3"/>
  <c r="J224" i="3"/>
  <c r="M236" i="3"/>
  <c r="F236" i="3"/>
  <c r="M235" i="3"/>
  <c r="F235" i="3"/>
  <c r="M234" i="3"/>
  <c r="F234" i="3"/>
  <c r="R233" i="3"/>
  <c r="Q233" i="3"/>
  <c r="K233" i="3"/>
  <c r="J233" i="3"/>
  <c r="G233" i="3"/>
  <c r="E233" i="3"/>
  <c r="M221" i="3"/>
  <c r="F221" i="3"/>
  <c r="M220" i="3"/>
  <c r="M219" i="3"/>
  <c r="F219" i="3"/>
  <c r="R218" i="3"/>
  <c r="Q218" i="3"/>
  <c r="K218" i="3"/>
  <c r="J218" i="3"/>
  <c r="G218" i="3"/>
  <c r="E218" i="3"/>
  <c r="M216" i="3"/>
  <c r="F216" i="3"/>
  <c r="M215" i="3"/>
  <c r="M214" i="3"/>
  <c r="F214" i="3"/>
  <c r="R213" i="3"/>
  <c r="Q213" i="3"/>
  <c r="K213" i="3"/>
  <c r="J213" i="3"/>
  <c r="G213" i="3"/>
  <c r="E213" i="3"/>
  <c r="M210" i="3"/>
  <c r="F210" i="3"/>
  <c r="M209" i="3"/>
  <c r="M208" i="3"/>
  <c r="F208" i="3"/>
  <c r="R207" i="3"/>
  <c r="Q207" i="3"/>
  <c r="K207" i="3"/>
  <c r="J207" i="3"/>
  <c r="G207" i="3"/>
  <c r="E207" i="3"/>
  <c r="M204" i="3"/>
  <c r="M203" i="3"/>
  <c r="M202" i="3"/>
  <c r="F202" i="3"/>
  <c r="R201" i="3"/>
  <c r="Q201" i="3"/>
  <c r="K201" i="3"/>
  <c r="J201" i="3"/>
  <c r="G201" i="3"/>
  <c r="E201" i="3"/>
  <c r="M199" i="3"/>
  <c r="M198" i="3"/>
  <c r="M197" i="3"/>
  <c r="F197" i="3"/>
  <c r="R196" i="3"/>
  <c r="Q196" i="3"/>
  <c r="K196" i="3"/>
  <c r="J196" i="3"/>
  <c r="G196" i="3"/>
  <c r="E196" i="3"/>
  <c r="M194" i="3"/>
  <c r="M193" i="3"/>
  <c r="F193" i="3"/>
  <c r="M192" i="3"/>
  <c r="F192" i="3"/>
  <c r="I192" i="3" s="1"/>
  <c r="R191" i="3"/>
  <c r="Q191" i="3"/>
  <c r="K191" i="3"/>
  <c r="J191" i="3"/>
  <c r="G191" i="3"/>
  <c r="E191" i="3"/>
  <c r="J182" i="3"/>
  <c r="J181" i="3"/>
  <c r="J180" i="3"/>
  <c r="J179" i="3"/>
  <c r="M189" i="3"/>
  <c r="F189" i="3"/>
  <c r="M188" i="3"/>
  <c r="M187" i="3"/>
  <c r="F187" i="3"/>
  <c r="I187" i="3" s="1"/>
  <c r="R186" i="3"/>
  <c r="Q186" i="3"/>
  <c r="K186" i="3"/>
  <c r="J186" i="3"/>
  <c r="G186" i="3"/>
  <c r="E186" i="3"/>
  <c r="M176" i="3"/>
  <c r="M175" i="3"/>
  <c r="F175" i="3"/>
  <c r="L175" i="3" s="1"/>
  <c r="M174" i="3"/>
  <c r="F174" i="3"/>
  <c r="R173" i="3"/>
  <c r="Q173" i="3"/>
  <c r="K173" i="3"/>
  <c r="J173" i="3"/>
  <c r="G173" i="3"/>
  <c r="E173" i="3"/>
  <c r="M171" i="3"/>
  <c r="F171" i="3"/>
  <c r="M170" i="3"/>
  <c r="M169" i="3"/>
  <c r="F169" i="3"/>
  <c r="R168" i="3"/>
  <c r="Q168" i="3"/>
  <c r="K168" i="3"/>
  <c r="J168" i="3"/>
  <c r="G168" i="3"/>
  <c r="E168" i="3"/>
  <c r="M166" i="3"/>
  <c r="F166" i="3"/>
  <c r="M165" i="3"/>
  <c r="F165" i="3"/>
  <c r="L165" i="3" s="1"/>
  <c r="M164" i="3"/>
  <c r="F164" i="3"/>
  <c r="R163" i="3"/>
  <c r="Q163" i="3"/>
  <c r="K163" i="3"/>
  <c r="J163" i="3"/>
  <c r="G163" i="3"/>
  <c r="E163" i="3"/>
  <c r="M161" i="3"/>
  <c r="F161" i="3"/>
  <c r="M160" i="3"/>
  <c r="M159" i="3"/>
  <c r="F159" i="3"/>
  <c r="R158" i="3"/>
  <c r="Q158" i="3"/>
  <c r="K158" i="3"/>
  <c r="J158" i="3"/>
  <c r="G158" i="3"/>
  <c r="E158" i="3"/>
  <c r="M154" i="3"/>
  <c r="F154" i="3"/>
  <c r="M153" i="3"/>
  <c r="F153" i="3"/>
  <c r="M152" i="3"/>
  <c r="F152" i="3"/>
  <c r="R151" i="3"/>
  <c r="Q151" i="3"/>
  <c r="K151" i="3"/>
  <c r="J151" i="3"/>
  <c r="G151" i="3"/>
  <c r="E151" i="3"/>
  <c r="M149" i="3"/>
  <c r="F149" i="3"/>
  <c r="M148" i="3"/>
  <c r="M147" i="3"/>
  <c r="F147" i="3"/>
  <c r="R146" i="3"/>
  <c r="Q146" i="3"/>
  <c r="K146" i="3"/>
  <c r="J146" i="3"/>
  <c r="G146" i="3"/>
  <c r="E146" i="3"/>
  <c r="M143" i="3"/>
  <c r="F143" i="3"/>
  <c r="M142" i="3"/>
  <c r="M141" i="3"/>
  <c r="F141" i="3"/>
  <c r="R140" i="3"/>
  <c r="Q140" i="3"/>
  <c r="K140" i="3"/>
  <c r="J140" i="3"/>
  <c r="G140" i="3"/>
  <c r="E140" i="3"/>
  <c r="M135" i="3"/>
  <c r="F135" i="3"/>
  <c r="M134" i="3"/>
  <c r="M133" i="3"/>
  <c r="F133" i="3"/>
  <c r="R132" i="3"/>
  <c r="Q132" i="3"/>
  <c r="K132" i="3"/>
  <c r="J132" i="3"/>
  <c r="G132" i="3"/>
  <c r="E132" i="3"/>
  <c r="M130" i="3"/>
  <c r="F130" i="3"/>
  <c r="M129" i="3"/>
  <c r="M128" i="3"/>
  <c r="F128" i="3"/>
  <c r="R127" i="3"/>
  <c r="Q127" i="3"/>
  <c r="K127" i="3"/>
  <c r="J127" i="3"/>
  <c r="G127" i="3"/>
  <c r="E127" i="3"/>
  <c r="M122" i="3"/>
  <c r="F122" i="3"/>
  <c r="M121" i="3"/>
  <c r="M120" i="3"/>
  <c r="F120" i="3"/>
  <c r="R119" i="3"/>
  <c r="Q119" i="3"/>
  <c r="K119" i="3"/>
  <c r="G119" i="3"/>
  <c r="E119" i="3"/>
  <c r="K112" i="3"/>
  <c r="J112" i="3"/>
  <c r="G112" i="3"/>
  <c r="E112" i="3"/>
  <c r="M116" i="3"/>
  <c r="F116" i="3"/>
  <c r="M115" i="3"/>
  <c r="F115" i="3"/>
  <c r="M114" i="3"/>
  <c r="F114" i="3"/>
  <c r="M113" i="3"/>
  <c r="F113" i="3"/>
  <c r="R112" i="3"/>
  <c r="Q112" i="3"/>
  <c r="M108" i="3"/>
  <c r="F108" i="3"/>
  <c r="M107" i="3"/>
  <c r="M106" i="3"/>
  <c r="F106" i="3"/>
  <c r="R105" i="3"/>
  <c r="Q105" i="3"/>
  <c r="K105" i="3"/>
  <c r="J105" i="3"/>
  <c r="G105" i="3"/>
  <c r="E105" i="3"/>
  <c r="J90" i="3"/>
  <c r="J89" i="3"/>
  <c r="J87" i="3"/>
  <c r="M101" i="3"/>
  <c r="M100" i="3"/>
  <c r="M99" i="3"/>
  <c r="R98" i="3"/>
  <c r="Q98" i="3"/>
  <c r="K98" i="3"/>
  <c r="J98" i="3"/>
  <c r="G98" i="3"/>
  <c r="E98" i="3"/>
  <c r="M79" i="3"/>
  <c r="M78" i="3"/>
  <c r="F78" i="3"/>
  <c r="M77" i="3"/>
  <c r="F77" i="3"/>
  <c r="R76" i="3"/>
  <c r="K76" i="3"/>
  <c r="J76" i="3"/>
  <c r="G76" i="3"/>
  <c r="E76" i="3"/>
  <c r="K70" i="3"/>
  <c r="J70" i="3"/>
  <c r="G70" i="3"/>
  <c r="E70" i="3"/>
  <c r="M74" i="3"/>
  <c r="F74" i="3"/>
  <c r="M73" i="3"/>
  <c r="M72" i="3"/>
  <c r="M71" i="3"/>
  <c r="R70" i="3"/>
  <c r="Q70" i="3"/>
  <c r="J63" i="3"/>
  <c r="J62" i="3"/>
  <c r="M62" i="3" s="1"/>
  <c r="J61" i="3"/>
  <c r="M58" i="3"/>
  <c r="F58" i="3"/>
  <c r="M57" i="3"/>
  <c r="F57" i="3"/>
  <c r="L57" i="3" s="1"/>
  <c r="M56" i="3"/>
  <c r="F56" i="3"/>
  <c r="R55" i="3"/>
  <c r="Q55" i="3"/>
  <c r="K55" i="3"/>
  <c r="G55" i="3"/>
  <c r="E55" i="3"/>
  <c r="M47" i="3"/>
  <c r="F47" i="3"/>
  <c r="M46" i="3"/>
  <c r="M45" i="3"/>
  <c r="F45" i="3"/>
  <c r="R44" i="3"/>
  <c r="Q44" i="3"/>
  <c r="K44" i="3"/>
  <c r="G44" i="3"/>
  <c r="E44" i="3"/>
  <c r="M42" i="3"/>
  <c r="F42" i="3"/>
  <c r="M41" i="3"/>
  <c r="M40" i="3"/>
  <c r="F40" i="3"/>
  <c r="R39" i="3"/>
  <c r="Q39" i="3"/>
  <c r="K39" i="3"/>
  <c r="G39" i="3"/>
  <c r="E39" i="3"/>
  <c r="M37" i="3"/>
  <c r="F37" i="3"/>
  <c r="M36" i="3"/>
  <c r="M35" i="3"/>
  <c r="R34" i="3"/>
  <c r="Q34" i="3"/>
  <c r="K34" i="3"/>
  <c r="G34" i="3"/>
  <c r="E34" i="3"/>
  <c r="M32" i="3"/>
  <c r="F32" i="3"/>
  <c r="M31" i="3"/>
  <c r="F31" i="3"/>
  <c r="M30" i="3"/>
  <c r="F30" i="3"/>
  <c r="R29" i="3"/>
  <c r="Q29" i="3"/>
  <c r="K29" i="3"/>
  <c r="J29" i="3"/>
  <c r="G29" i="3"/>
  <c r="E29" i="3"/>
  <c r="J25" i="3"/>
  <c r="J24" i="3"/>
  <c r="J23" i="3"/>
  <c r="M20" i="3"/>
  <c r="M19" i="3"/>
  <c r="M18" i="3"/>
  <c r="F18" i="3"/>
  <c r="R17" i="3"/>
  <c r="Q17" i="3"/>
  <c r="K17" i="3"/>
  <c r="J17" i="3"/>
  <c r="G17" i="3"/>
  <c r="E17" i="3"/>
  <c r="M15" i="3"/>
  <c r="M13" i="3"/>
  <c r="J12" i="3"/>
  <c r="J112" i="1"/>
  <c r="J25" i="2"/>
  <c r="J24" i="2"/>
  <c r="J23" i="2"/>
  <c r="J63" i="2"/>
  <c r="J62" i="2"/>
  <c r="J61" i="2"/>
  <c r="J90" i="2"/>
  <c r="J89" i="2"/>
  <c r="J87" i="2"/>
  <c r="K112" i="2"/>
  <c r="J182" i="2"/>
  <c r="J181" i="2"/>
  <c r="J179" i="2"/>
  <c r="J226" i="2"/>
  <c r="J224" i="2"/>
  <c r="M280" i="2"/>
  <c r="M279" i="2"/>
  <c r="M278" i="2"/>
  <c r="M277" i="2"/>
  <c r="M256" i="2"/>
  <c r="M255" i="2"/>
  <c r="M254" i="2"/>
  <c r="R253" i="2"/>
  <c r="Q253" i="2"/>
  <c r="K253" i="2"/>
  <c r="J253" i="2"/>
  <c r="M251" i="2"/>
  <c r="M250" i="2"/>
  <c r="R248" i="2"/>
  <c r="M249" i="2"/>
  <c r="Q248" i="2"/>
  <c r="K248" i="2"/>
  <c r="J248" i="2"/>
  <c r="M236" i="2"/>
  <c r="M235" i="2"/>
  <c r="M234" i="2"/>
  <c r="Q233" i="2"/>
  <c r="K233" i="2"/>
  <c r="J233" i="2"/>
  <c r="M221" i="2"/>
  <c r="M220" i="2"/>
  <c r="R218" i="2"/>
  <c r="M219" i="2"/>
  <c r="Q218" i="2"/>
  <c r="K218" i="2"/>
  <c r="J218" i="2"/>
  <c r="M216" i="2"/>
  <c r="M215" i="2"/>
  <c r="M214" i="2"/>
  <c r="Q213" i="2"/>
  <c r="K213" i="2"/>
  <c r="J213" i="2"/>
  <c r="M210" i="2"/>
  <c r="M209" i="2"/>
  <c r="M208" i="2"/>
  <c r="Q207" i="2"/>
  <c r="K207" i="2"/>
  <c r="J207" i="2"/>
  <c r="M204" i="2"/>
  <c r="M203" i="2"/>
  <c r="R201" i="2"/>
  <c r="M202" i="2"/>
  <c r="Q201" i="2"/>
  <c r="K201" i="2"/>
  <c r="J201" i="2"/>
  <c r="M199" i="2"/>
  <c r="M198" i="2"/>
  <c r="M197" i="2"/>
  <c r="Q196" i="2"/>
  <c r="K196" i="2"/>
  <c r="J196" i="2"/>
  <c r="M194" i="2"/>
  <c r="M193" i="2"/>
  <c r="R191" i="2"/>
  <c r="M192" i="2"/>
  <c r="Q191" i="2"/>
  <c r="K191" i="2"/>
  <c r="J191" i="2"/>
  <c r="M188" i="2"/>
  <c r="M187" i="2"/>
  <c r="Q186" i="2"/>
  <c r="K186" i="2"/>
  <c r="J186" i="2"/>
  <c r="M176" i="2"/>
  <c r="M175" i="2"/>
  <c r="M174" i="2"/>
  <c r="Q173" i="2"/>
  <c r="K173" i="2"/>
  <c r="J173" i="2"/>
  <c r="M171" i="2"/>
  <c r="M170" i="2"/>
  <c r="M169" i="2"/>
  <c r="Q168" i="2"/>
  <c r="K168" i="2"/>
  <c r="J168" i="2"/>
  <c r="M166" i="2"/>
  <c r="M165" i="2"/>
  <c r="M164" i="2"/>
  <c r="Q163" i="2"/>
  <c r="K163" i="2"/>
  <c r="J163" i="2"/>
  <c r="M161" i="2"/>
  <c r="M160" i="2"/>
  <c r="R158" i="2"/>
  <c r="M159" i="2"/>
  <c r="Q158" i="2"/>
  <c r="K158" i="2"/>
  <c r="J158" i="2"/>
  <c r="M154" i="2"/>
  <c r="M153" i="2"/>
  <c r="M152" i="2"/>
  <c r="Q151" i="2"/>
  <c r="K151" i="2"/>
  <c r="J151" i="2"/>
  <c r="M149" i="2"/>
  <c r="M148" i="2"/>
  <c r="M147" i="2"/>
  <c r="Q146" i="2"/>
  <c r="K146" i="2"/>
  <c r="J146" i="2"/>
  <c r="M143" i="2"/>
  <c r="M142" i="2"/>
  <c r="R140" i="2"/>
  <c r="M141" i="2"/>
  <c r="Q140" i="2"/>
  <c r="K140" i="2"/>
  <c r="J140" i="2"/>
  <c r="M135" i="2"/>
  <c r="M134" i="2"/>
  <c r="M133" i="2"/>
  <c r="Q132" i="2"/>
  <c r="K132" i="2"/>
  <c r="J132" i="2"/>
  <c r="M130" i="2"/>
  <c r="M129" i="2"/>
  <c r="M128" i="2"/>
  <c r="Q127" i="2"/>
  <c r="K127" i="2"/>
  <c r="J127" i="2"/>
  <c r="M122" i="2"/>
  <c r="M121" i="2"/>
  <c r="M120" i="2"/>
  <c r="Q119" i="2"/>
  <c r="K119" i="2"/>
  <c r="J119" i="2"/>
  <c r="M115" i="2"/>
  <c r="M114" i="2"/>
  <c r="M113" i="2"/>
  <c r="Q112" i="2"/>
  <c r="M108" i="2"/>
  <c r="M107" i="2"/>
  <c r="M106" i="2"/>
  <c r="Q105" i="2"/>
  <c r="K105" i="2"/>
  <c r="J105" i="2"/>
  <c r="M101" i="2"/>
  <c r="M100" i="2"/>
  <c r="M99" i="2"/>
  <c r="Q98" i="2"/>
  <c r="K98" i="2"/>
  <c r="J98" i="2"/>
  <c r="K70" i="2"/>
  <c r="J70" i="2"/>
  <c r="M79" i="2"/>
  <c r="M78" i="2"/>
  <c r="M77" i="2"/>
  <c r="Q76" i="2"/>
  <c r="K76" i="2"/>
  <c r="J76" i="2"/>
  <c r="M73" i="2"/>
  <c r="M72" i="2"/>
  <c r="M71" i="2"/>
  <c r="Q70" i="2"/>
  <c r="M58" i="2"/>
  <c r="M57" i="2"/>
  <c r="M56" i="2"/>
  <c r="Q55" i="2"/>
  <c r="K55" i="2"/>
  <c r="J55" i="2"/>
  <c r="M47" i="2"/>
  <c r="M46" i="2"/>
  <c r="M45" i="2"/>
  <c r="Q44" i="2"/>
  <c r="K44" i="2"/>
  <c r="M42" i="2"/>
  <c r="M41" i="2"/>
  <c r="M40" i="2"/>
  <c r="Q39" i="2"/>
  <c r="K39" i="2"/>
  <c r="J39" i="2"/>
  <c r="M37" i="2"/>
  <c r="M36" i="2"/>
  <c r="M35" i="2"/>
  <c r="Q34" i="2"/>
  <c r="K34" i="2"/>
  <c r="J34" i="2"/>
  <c r="M32" i="2"/>
  <c r="M31" i="2"/>
  <c r="M30" i="2"/>
  <c r="Q29" i="2"/>
  <c r="K29" i="2"/>
  <c r="J29" i="2"/>
  <c r="M20" i="2"/>
  <c r="M19" i="2"/>
  <c r="M18" i="2"/>
  <c r="Q17" i="2"/>
  <c r="K17" i="2"/>
  <c r="J17" i="2"/>
  <c r="M15" i="2"/>
  <c r="M14" i="2"/>
  <c r="M13" i="2"/>
  <c r="J12" i="2"/>
  <c r="F280" i="2"/>
  <c r="H280" i="2" s="1"/>
  <c r="N280" i="2" s="1"/>
  <c r="F279" i="2"/>
  <c r="L279" i="2" s="1"/>
  <c r="F278" i="2"/>
  <c r="L278" i="2" s="1"/>
  <c r="F277" i="2"/>
  <c r="L277" i="2" s="1"/>
  <c r="F256" i="2"/>
  <c r="L256" i="2" s="1"/>
  <c r="F255" i="2"/>
  <c r="L255" i="2" s="1"/>
  <c r="F254" i="2"/>
  <c r="L254" i="2" s="1"/>
  <c r="F251" i="2"/>
  <c r="F250" i="2"/>
  <c r="L250" i="2" s="1"/>
  <c r="F249" i="2"/>
  <c r="L249" i="2" s="1"/>
  <c r="F236" i="2"/>
  <c r="L236" i="2" s="1"/>
  <c r="F235" i="2"/>
  <c r="L235" i="2" s="1"/>
  <c r="F234" i="2"/>
  <c r="L234" i="2" s="1"/>
  <c r="F221" i="2"/>
  <c r="L221" i="2" s="1"/>
  <c r="F220" i="2"/>
  <c r="L220" i="2" s="1"/>
  <c r="F219" i="2"/>
  <c r="L219" i="2" s="1"/>
  <c r="F216" i="2"/>
  <c r="L216" i="2" s="1"/>
  <c r="F214" i="2"/>
  <c r="L214" i="2" s="1"/>
  <c r="F210" i="2"/>
  <c r="L210" i="2" s="1"/>
  <c r="F208" i="2"/>
  <c r="L208" i="2" s="1"/>
  <c r="F204" i="2"/>
  <c r="L204" i="2" s="1"/>
  <c r="F203" i="2"/>
  <c r="L203" i="2" s="1"/>
  <c r="F202" i="2"/>
  <c r="L202" i="2" s="1"/>
  <c r="F199" i="2"/>
  <c r="L199" i="2" s="1"/>
  <c r="F198" i="2"/>
  <c r="L198" i="2" s="1"/>
  <c r="F197" i="2"/>
  <c r="L197" i="2" s="1"/>
  <c r="F194" i="2"/>
  <c r="L194" i="2" s="1"/>
  <c r="F193" i="2"/>
  <c r="L193" i="2" s="1"/>
  <c r="F192" i="2"/>
  <c r="L192" i="2" s="1"/>
  <c r="F188" i="2"/>
  <c r="L188" i="2" s="1"/>
  <c r="F187" i="2"/>
  <c r="L187" i="2" s="1"/>
  <c r="F176" i="2"/>
  <c r="L176" i="2" s="1"/>
  <c r="F175" i="2"/>
  <c r="L175" i="2" s="1"/>
  <c r="F174" i="2"/>
  <c r="L174" i="2" s="1"/>
  <c r="F171" i="2"/>
  <c r="L171" i="2" s="1"/>
  <c r="F170" i="2"/>
  <c r="L170" i="2" s="1"/>
  <c r="F169" i="2"/>
  <c r="L169" i="2" s="1"/>
  <c r="F166" i="2"/>
  <c r="L166" i="2" s="1"/>
  <c r="F165" i="2"/>
  <c r="L165" i="2" s="1"/>
  <c r="F164" i="2"/>
  <c r="L164" i="2" s="1"/>
  <c r="F161" i="2"/>
  <c r="F160" i="2"/>
  <c r="L160" i="2" s="1"/>
  <c r="F159" i="2"/>
  <c r="L159" i="2" s="1"/>
  <c r="F154" i="2"/>
  <c r="L154" i="2" s="1"/>
  <c r="F153" i="2"/>
  <c r="L153" i="2" s="1"/>
  <c r="F152" i="2"/>
  <c r="L152" i="2" s="1"/>
  <c r="F149" i="2"/>
  <c r="L149" i="2" s="1"/>
  <c r="F148" i="2"/>
  <c r="L148" i="2" s="1"/>
  <c r="F147" i="2"/>
  <c r="F143" i="2"/>
  <c r="L143" i="2" s="1"/>
  <c r="F142" i="2"/>
  <c r="L142" i="2" s="1"/>
  <c r="F141" i="2"/>
  <c r="L141" i="2" s="1"/>
  <c r="F135" i="2"/>
  <c r="L135" i="2" s="1"/>
  <c r="F134" i="2"/>
  <c r="L134" i="2" s="1"/>
  <c r="F133" i="2"/>
  <c r="L133" i="2" s="1"/>
  <c r="F130" i="2"/>
  <c r="L130" i="2" s="1"/>
  <c r="F128" i="2"/>
  <c r="L128" i="2" s="1"/>
  <c r="F122" i="2"/>
  <c r="L122" i="2" s="1"/>
  <c r="F121" i="2"/>
  <c r="L121" i="2" s="1"/>
  <c r="F120" i="2"/>
  <c r="L120" i="2" s="1"/>
  <c r="F116" i="2"/>
  <c r="L116" i="2" s="1"/>
  <c r="F115" i="2"/>
  <c r="L115" i="2" s="1"/>
  <c r="F114" i="2"/>
  <c r="L114" i="2" s="1"/>
  <c r="F113" i="2"/>
  <c r="F108" i="2"/>
  <c r="L108" i="2" s="1"/>
  <c r="F107" i="2"/>
  <c r="L107" i="2" s="1"/>
  <c r="F106" i="2"/>
  <c r="L106" i="2" s="1"/>
  <c r="F101" i="2"/>
  <c r="L101" i="2" s="1"/>
  <c r="F100" i="2"/>
  <c r="F79" i="2"/>
  <c r="L79" i="2" s="1"/>
  <c r="L78" i="2"/>
  <c r="L77" i="2"/>
  <c r="F74" i="2"/>
  <c r="L74" i="2" s="1"/>
  <c r="F73" i="2"/>
  <c r="F72" i="2"/>
  <c r="F58" i="2"/>
  <c r="L58" i="2" s="1"/>
  <c r="F57" i="2"/>
  <c r="L57" i="2" s="1"/>
  <c r="F56" i="2"/>
  <c r="L56" i="2" s="1"/>
  <c r="F47" i="2"/>
  <c r="L47" i="2" s="1"/>
  <c r="F46" i="2"/>
  <c r="L46" i="2" s="1"/>
  <c r="F45" i="2"/>
  <c r="F42" i="2"/>
  <c r="L42" i="2" s="1"/>
  <c r="F41" i="2"/>
  <c r="L41" i="2" s="1"/>
  <c r="F40" i="2"/>
  <c r="L40" i="2" s="1"/>
  <c r="F37" i="2"/>
  <c r="L37" i="2" s="1"/>
  <c r="F36" i="2"/>
  <c r="F35" i="2"/>
  <c r="L35" i="2" s="1"/>
  <c r="F32" i="2"/>
  <c r="L32" i="2" s="1"/>
  <c r="F31" i="2"/>
  <c r="L31" i="2" s="1"/>
  <c r="F30" i="2"/>
  <c r="L30" i="2" s="1"/>
  <c r="F20" i="2"/>
  <c r="L20" i="2" s="1"/>
  <c r="F19" i="2"/>
  <c r="L19" i="2" s="1"/>
  <c r="F18" i="2"/>
  <c r="F15" i="2"/>
  <c r="L15" i="2" s="1"/>
  <c r="F14" i="2"/>
  <c r="L14" i="2" s="1"/>
  <c r="F13" i="2"/>
  <c r="L13" i="2" s="1"/>
  <c r="R248" i="1"/>
  <c r="R233" i="1"/>
  <c r="R218" i="1"/>
  <c r="R196" i="1"/>
  <c r="R191" i="1"/>
  <c r="R186" i="1"/>
  <c r="R173" i="1"/>
  <c r="Q173" i="1"/>
  <c r="Q158" i="1"/>
  <c r="R151" i="1"/>
  <c r="Q151" i="1"/>
  <c r="R146" i="1"/>
  <c r="Q146" i="1"/>
  <c r="R140" i="1"/>
  <c r="Q132" i="1"/>
  <c r="R105" i="1"/>
  <c r="Q98" i="1"/>
  <c r="R76" i="1"/>
  <c r="R55" i="1"/>
  <c r="Q55" i="1"/>
  <c r="R44" i="1"/>
  <c r="Q39" i="1"/>
  <c r="R29" i="1"/>
  <c r="M280" i="1"/>
  <c r="M279" i="1"/>
  <c r="M278" i="1"/>
  <c r="M277" i="1"/>
  <c r="J261" i="1"/>
  <c r="J260" i="1"/>
  <c r="J259" i="1"/>
  <c r="J241" i="1"/>
  <c r="J240" i="1"/>
  <c r="J239" i="1"/>
  <c r="J224" i="1"/>
  <c r="J226" i="1"/>
  <c r="J225" i="1"/>
  <c r="K112" i="1"/>
  <c r="J63" i="1"/>
  <c r="J62" i="1"/>
  <c r="J61" i="1"/>
  <c r="J25" i="1"/>
  <c r="J24" i="1"/>
  <c r="J23" i="1"/>
  <c r="J267" i="1"/>
  <c r="J273" i="1" s="1"/>
  <c r="J346" i="1" s="1"/>
  <c r="M256" i="1"/>
  <c r="M255" i="1"/>
  <c r="M254" i="1"/>
  <c r="K253" i="1"/>
  <c r="J253" i="1"/>
  <c r="M251" i="1"/>
  <c r="M250" i="1"/>
  <c r="M249" i="1"/>
  <c r="M236" i="1"/>
  <c r="M235" i="1"/>
  <c r="M234" i="1"/>
  <c r="J233" i="1"/>
  <c r="M221" i="1"/>
  <c r="M220" i="1"/>
  <c r="M219" i="1"/>
  <c r="K218" i="1"/>
  <c r="J218" i="1"/>
  <c r="M216" i="1"/>
  <c r="M215" i="1"/>
  <c r="M214" i="1"/>
  <c r="K213" i="1"/>
  <c r="M210" i="1"/>
  <c r="M209" i="1"/>
  <c r="M208" i="1"/>
  <c r="K207" i="1"/>
  <c r="J207" i="1"/>
  <c r="M204" i="1"/>
  <c r="M203" i="1"/>
  <c r="M202" i="1"/>
  <c r="K201" i="1"/>
  <c r="J201" i="1"/>
  <c r="M199" i="1"/>
  <c r="M198" i="1"/>
  <c r="M197" i="1"/>
  <c r="Q196" i="1"/>
  <c r="K196" i="1"/>
  <c r="J196" i="1"/>
  <c r="M194" i="1"/>
  <c r="M193" i="1"/>
  <c r="M192" i="1"/>
  <c r="K191" i="1"/>
  <c r="J191" i="1"/>
  <c r="M189" i="1"/>
  <c r="M188" i="1"/>
  <c r="M187" i="1"/>
  <c r="M176" i="1"/>
  <c r="M175" i="1"/>
  <c r="M174" i="1"/>
  <c r="K173" i="1"/>
  <c r="J173" i="1"/>
  <c r="M171" i="1"/>
  <c r="M170" i="1"/>
  <c r="M169" i="1"/>
  <c r="R168" i="1"/>
  <c r="Q168" i="1"/>
  <c r="K168" i="1"/>
  <c r="J168" i="1"/>
  <c r="M166" i="1"/>
  <c r="M165" i="1"/>
  <c r="M164" i="1"/>
  <c r="K163" i="1"/>
  <c r="J163" i="1"/>
  <c r="M161" i="1"/>
  <c r="M160" i="1"/>
  <c r="M159" i="1"/>
  <c r="R158" i="1"/>
  <c r="K158" i="1"/>
  <c r="J158" i="1"/>
  <c r="M154" i="1"/>
  <c r="M153" i="1"/>
  <c r="M152" i="1"/>
  <c r="M149" i="1"/>
  <c r="M148" i="1"/>
  <c r="M147" i="1"/>
  <c r="K146" i="1"/>
  <c r="J146" i="1"/>
  <c r="M143" i="1"/>
  <c r="M142" i="1"/>
  <c r="M141" i="1"/>
  <c r="K140" i="1"/>
  <c r="J140" i="1"/>
  <c r="M135" i="1"/>
  <c r="M134" i="1"/>
  <c r="M133" i="1"/>
  <c r="R132" i="1"/>
  <c r="K132" i="1"/>
  <c r="J132" i="1"/>
  <c r="M130" i="1"/>
  <c r="M129" i="1"/>
  <c r="M128" i="1"/>
  <c r="M122" i="1"/>
  <c r="M121" i="1"/>
  <c r="M120" i="1"/>
  <c r="R119" i="1"/>
  <c r="K119" i="1"/>
  <c r="J119" i="1"/>
  <c r="M115" i="1"/>
  <c r="M114" i="1"/>
  <c r="M108" i="1"/>
  <c r="M107" i="1"/>
  <c r="M106" i="1"/>
  <c r="K105" i="1"/>
  <c r="M101" i="1"/>
  <c r="M100" i="1"/>
  <c r="M99" i="1"/>
  <c r="M79" i="1"/>
  <c r="M78" i="1"/>
  <c r="M77" i="1"/>
  <c r="J76" i="1"/>
  <c r="M74" i="1"/>
  <c r="M73" i="1"/>
  <c r="M72" i="1"/>
  <c r="M71" i="1"/>
  <c r="M58" i="1"/>
  <c r="M57" i="1"/>
  <c r="M56" i="1"/>
  <c r="M47" i="1"/>
  <c r="M46" i="1"/>
  <c r="M45" i="1"/>
  <c r="K44" i="1"/>
  <c r="J44" i="1"/>
  <c r="M42" i="1"/>
  <c r="M41" i="1"/>
  <c r="M40" i="1"/>
  <c r="J39" i="1"/>
  <c r="M37" i="1"/>
  <c r="M36" i="1"/>
  <c r="M35" i="1"/>
  <c r="R34" i="1"/>
  <c r="K34" i="1"/>
  <c r="J34" i="1"/>
  <c r="M32" i="1"/>
  <c r="M31" i="1"/>
  <c r="M30" i="1"/>
  <c r="K29" i="1"/>
  <c r="J29" i="1"/>
  <c r="M20" i="1"/>
  <c r="M19" i="1"/>
  <c r="M18" i="1"/>
  <c r="R17" i="1"/>
  <c r="K17" i="1"/>
  <c r="J17" i="1"/>
  <c r="M15" i="1"/>
  <c r="M14" i="1"/>
  <c r="M13" i="1"/>
  <c r="J12" i="1"/>
  <c r="L100" i="2" l="1"/>
  <c r="L99" i="2"/>
  <c r="J272" i="2"/>
  <c r="N252" i="3"/>
  <c r="M253" i="3"/>
  <c r="M132" i="3"/>
  <c r="M168" i="3"/>
  <c r="O73" i="2"/>
  <c r="M98" i="3"/>
  <c r="O161" i="2"/>
  <c r="L72" i="2"/>
  <c r="H72" i="2"/>
  <c r="J22" i="2"/>
  <c r="O113" i="2"/>
  <c r="J267" i="2"/>
  <c r="J273" i="2" s="1"/>
  <c r="J346" i="2" s="1"/>
  <c r="K270" i="4"/>
  <c r="M272" i="4"/>
  <c r="M345" i="4" s="1"/>
  <c r="M105" i="3"/>
  <c r="J266" i="1"/>
  <c r="J272" i="1" s="1"/>
  <c r="J345" i="1" s="1"/>
  <c r="M213" i="3"/>
  <c r="J267" i="3"/>
  <c r="J273" i="3" s="1"/>
  <c r="J346" i="3" s="1"/>
  <c r="M34" i="3"/>
  <c r="O221" i="2"/>
  <c r="O208" i="2"/>
  <c r="R98" i="2"/>
  <c r="O107" i="2"/>
  <c r="R132" i="2"/>
  <c r="O170" i="2"/>
  <c r="O187" i="2"/>
  <c r="O46" i="2"/>
  <c r="O160" i="2"/>
  <c r="O171" i="2"/>
  <c r="O188" i="2"/>
  <c r="O194" i="2"/>
  <c r="O31" i="2"/>
  <c r="O57" i="2"/>
  <c r="O133" i="2"/>
  <c r="O142" i="2"/>
  <c r="O152" i="2"/>
  <c r="R168" i="2"/>
  <c r="O176" i="2"/>
  <c r="O199" i="2"/>
  <c r="R253" i="1"/>
  <c r="Q70" i="1"/>
  <c r="Q17" i="1"/>
  <c r="M17" i="3"/>
  <c r="M201" i="3"/>
  <c r="O77" i="3"/>
  <c r="M146" i="3"/>
  <c r="M173" i="3"/>
  <c r="M127" i="3"/>
  <c r="O35" i="2"/>
  <c r="O30" i="2"/>
  <c r="O40" i="2"/>
  <c r="O42" i="2"/>
  <c r="R55" i="2"/>
  <c r="O115" i="2"/>
  <c r="O148" i="2"/>
  <c r="O193" i="2"/>
  <c r="O250" i="2"/>
  <c r="O254" i="2"/>
  <c r="O279" i="2"/>
  <c r="I280" i="2"/>
  <c r="J268" i="2"/>
  <c r="J274" i="2" s="1"/>
  <c r="J347" i="2" s="1"/>
  <c r="L73" i="2"/>
  <c r="O77" i="2"/>
  <c r="O19" i="2"/>
  <c r="R39" i="2"/>
  <c r="O78" i="2"/>
  <c r="O100" i="2"/>
  <c r="O120" i="2"/>
  <c r="R163" i="2"/>
  <c r="I278" i="2"/>
  <c r="J60" i="2"/>
  <c r="F71" i="2"/>
  <c r="L71" i="2" s="1"/>
  <c r="D70" i="2"/>
  <c r="L280" i="2"/>
  <c r="R44" i="2"/>
  <c r="R105" i="2"/>
  <c r="O128" i="2"/>
  <c r="O159" i="2"/>
  <c r="O165" i="2"/>
  <c r="R173" i="2"/>
  <c r="O198" i="2"/>
  <c r="O255" i="2"/>
  <c r="O280" i="2"/>
  <c r="J223" i="2"/>
  <c r="J268" i="1"/>
  <c r="J274" i="1" s="1"/>
  <c r="J347" i="1" s="1"/>
  <c r="D70" i="1"/>
  <c r="R70" i="1"/>
  <c r="Q76" i="1"/>
  <c r="Q105" i="1"/>
  <c r="Q112" i="1"/>
  <c r="Q119" i="1"/>
  <c r="Q253" i="1"/>
  <c r="J258" i="1"/>
  <c r="Q29" i="1"/>
  <c r="Q34" i="1"/>
  <c r="Q44" i="1"/>
  <c r="R98" i="1"/>
  <c r="Q191" i="1"/>
  <c r="J238" i="1"/>
  <c r="M274" i="4"/>
  <c r="M347" i="4" s="1"/>
  <c r="M271" i="4"/>
  <c r="M344" i="4" s="1"/>
  <c r="J344" i="4"/>
  <c r="J343" i="4" s="1"/>
  <c r="G270" i="4"/>
  <c r="F20" i="3"/>
  <c r="I20" i="3" s="1"/>
  <c r="O100" i="3"/>
  <c r="F176" i="3"/>
  <c r="L176" i="3" s="1"/>
  <c r="F198" i="3"/>
  <c r="L198" i="3" s="1"/>
  <c r="F203" i="3"/>
  <c r="L203" i="3" s="1"/>
  <c r="M70" i="3"/>
  <c r="L121" i="3"/>
  <c r="F134" i="3"/>
  <c r="L134" i="3" s="1"/>
  <c r="F142" i="3"/>
  <c r="L142" i="3" s="1"/>
  <c r="F148" i="3"/>
  <c r="L148" i="3" s="1"/>
  <c r="F160" i="3"/>
  <c r="L160" i="3" s="1"/>
  <c r="O192" i="3"/>
  <c r="F220" i="3"/>
  <c r="L220" i="3" s="1"/>
  <c r="F255" i="3"/>
  <c r="L255" i="3" s="1"/>
  <c r="F278" i="3"/>
  <c r="L278" i="3" s="1"/>
  <c r="M264" i="4"/>
  <c r="M39" i="3"/>
  <c r="M44" i="3"/>
  <c r="M55" i="3"/>
  <c r="L107" i="3"/>
  <c r="F170" i="3"/>
  <c r="H192" i="3"/>
  <c r="N192" i="3" s="1"/>
  <c r="M196" i="3"/>
  <c r="M207" i="3"/>
  <c r="M248" i="3"/>
  <c r="F277" i="3"/>
  <c r="L277" i="3" s="1"/>
  <c r="D34" i="3"/>
  <c r="F34" i="3" s="1"/>
  <c r="L34" i="3" s="1"/>
  <c r="F35" i="3"/>
  <c r="F73" i="3"/>
  <c r="H73" i="3" s="1"/>
  <c r="N73" i="3" s="1"/>
  <c r="F19" i="3"/>
  <c r="L19" i="3" s="1"/>
  <c r="F36" i="3"/>
  <c r="O36" i="3" s="1"/>
  <c r="F41" i="3"/>
  <c r="L41" i="3" s="1"/>
  <c r="F46" i="3"/>
  <c r="L46" i="3" s="1"/>
  <c r="L72" i="3"/>
  <c r="F79" i="3"/>
  <c r="L79" i="3" s="1"/>
  <c r="H101" i="3"/>
  <c r="N101" i="3" s="1"/>
  <c r="M112" i="3"/>
  <c r="M119" i="3"/>
  <c r="M140" i="3"/>
  <c r="M158" i="3"/>
  <c r="M163" i="3"/>
  <c r="O187" i="3"/>
  <c r="D191" i="3"/>
  <c r="F191" i="3" s="1"/>
  <c r="I191" i="3" s="1"/>
  <c r="F194" i="3"/>
  <c r="L194" i="3" s="1"/>
  <c r="F199" i="3"/>
  <c r="H199" i="3" s="1"/>
  <c r="N199" i="3" s="1"/>
  <c r="F204" i="3"/>
  <c r="L204" i="3" s="1"/>
  <c r="M218" i="3"/>
  <c r="L36" i="2"/>
  <c r="O36" i="2"/>
  <c r="L147" i="2"/>
  <c r="O147" i="2"/>
  <c r="O214" i="2"/>
  <c r="L18" i="2"/>
  <c r="O18" i="2"/>
  <c r="L45" i="2"/>
  <c r="O45" i="2"/>
  <c r="O15" i="2"/>
  <c r="O114" i="2"/>
  <c r="O135" i="2"/>
  <c r="O153" i="2"/>
  <c r="O175" i="2"/>
  <c r="R196" i="2"/>
  <c r="O203" i="2"/>
  <c r="L161" i="2"/>
  <c r="J86" i="2"/>
  <c r="L251" i="2"/>
  <c r="O251" i="2"/>
  <c r="O72" i="2"/>
  <c r="O101" i="2"/>
  <c r="O219" i="2"/>
  <c r="O235" i="2"/>
  <c r="L113" i="2"/>
  <c r="R34" i="2"/>
  <c r="O56" i="2"/>
  <c r="O106" i="2"/>
  <c r="O130" i="2"/>
  <c r="O141" i="2"/>
  <c r="O278" i="2"/>
  <c r="O20" i="2"/>
  <c r="O121" i="2"/>
  <c r="O134" i="2"/>
  <c r="O174" i="2"/>
  <c r="R186" i="2"/>
  <c r="O197" i="2"/>
  <c r="O202" i="2"/>
  <c r="O234" i="2"/>
  <c r="R29" i="2"/>
  <c r="O41" i="2"/>
  <c r="O99" i="2"/>
  <c r="R119" i="2"/>
  <c r="R151" i="2"/>
  <c r="O164" i="2"/>
  <c r="O169" i="2"/>
  <c r="O192" i="2"/>
  <c r="O220" i="2"/>
  <c r="O249" i="2"/>
  <c r="J178" i="2"/>
  <c r="F14" i="1"/>
  <c r="L14" i="1" s="1"/>
  <c r="D41" i="4"/>
  <c r="F41" i="4" s="1"/>
  <c r="F41" i="1"/>
  <c r="L41" i="1" s="1"/>
  <c r="D78" i="4"/>
  <c r="F78" i="4" s="1"/>
  <c r="F78" i="1"/>
  <c r="L78" i="1" s="1"/>
  <c r="D113" i="4"/>
  <c r="F113" i="1"/>
  <c r="H113" i="1" s="1"/>
  <c r="D135" i="4"/>
  <c r="F135" i="4" s="1"/>
  <c r="F135" i="1"/>
  <c r="L135" i="1" s="1"/>
  <c r="D153" i="4"/>
  <c r="F153" i="4" s="1"/>
  <c r="F153" i="1"/>
  <c r="L153" i="1" s="1"/>
  <c r="D175" i="4"/>
  <c r="F175" i="1"/>
  <c r="L175" i="1" s="1"/>
  <c r="D203" i="4"/>
  <c r="F203" i="4" s="1"/>
  <c r="F203" i="1"/>
  <c r="L203" i="1" s="1"/>
  <c r="D235" i="4"/>
  <c r="F235" i="1"/>
  <c r="L235" i="1" s="1"/>
  <c r="J22" i="1"/>
  <c r="J265" i="1"/>
  <c r="J271" i="1" s="1"/>
  <c r="J344" i="1" s="1"/>
  <c r="F13" i="1"/>
  <c r="L13" i="1" s="1"/>
  <c r="D19" i="4"/>
  <c r="F19" i="4" s="1"/>
  <c r="F19" i="1"/>
  <c r="L19" i="1" s="1"/>
  <c r="D32" i="4"/>
  <c r="F32" i="1"/>
  <c r="L32" i="1" s="1"/>
  <c r="D40" i="4"/>
  <c r="F40" i="1"/>
  <c r="L40" i="1" s="1"/>
  <c r="D46" i="4"/>
  <c r="F46" i="4" s="1"/>
  <c r="F46" i="1"/>
  <c r="L46" i="1" s="1"/>
  <c r="D58" i="4"/>
  <c r="F58" i="4" s="1"/>
  <c r="F58" i="1"/>
  <c r="L58" i="1" s="1"/>
  <c r="D77" i="4"/>
  <c r="F77" i="1"/>
  <c r="L77" i="1" s="1"/>
  <c r="D100" i="4"/>
  <c r="F100" i="4" s="1"/>
  <c r="D108" i="4"/>
  <c r="F108" i="4" s="1"/>
  <c r="F108" i="1"/>
  <c r="L108" i="1" s="1"/>
  <c r="D116" i="4"/>
  <c r="F116" i="4" s="1"/>
  <c r="F116" i="1"/>
  <c r="L116" i="1" s="1"/>
  <c r="D128" i="4"/>
  <c r="F128" i="1"/>
  <c r="L128" i="1" s="1"/>
  <c r="D134" i="4"/>
  <c r="F134" i="4" s="1"/>
  <c r="F134" i="1"/>
  <c r="L134" i="1" s="1"/>
  <c r="D143" i="4"/>
  <c r="F143" i="4" s="1"/>
  <c r="F143" i="1"/>
  <c r="L143" i="1" s="1"/>
  <c r="D152" i="4"/>
  <c r="F152" i="1"/>
  <c r="L152" i="1" s="1"/>
  <c r="D160" i="4"/>
  <c r="F160" i="4" s="1"/>
  <c r="F160" i="1"/>
  <c r="L160" i="1" s="1"/>
  <c r="D166" i="4"/>
  <c r="F166" i="4" s="1"/>
  <c r="F166" i="1"/>
  <c r="L166" i="1" s="1"/>
  <c r="D174" i="4"/>
  <c r="F174" i="1"/>
  <c r="L174" i="1" s="1"/>
  <c r="F188" i="1"/>
  <c r="L188" i="1" s="1"/>
  <c r="D194" i="4"/>
  <c r="F194" i="4" s="1"/>
  <c r="F194" i="1"/>
  <c r="L194" i="1" s="1"/>
  <c r="D202" i="4"/>
  <c r="F202" i="1"/>
  <c r="L202" i="1" s="1"/>
  <c r="D216" i="4"/>
  <c r="F216" i="4" s="1"/>
  <c r="F216" i="1"/>
  <c r="L216" i="1" s="1"/>
  <c r="D234" i="4"/>
  <c r="F234" i="1"/>
  <c r="L234" i="1" s="1"/>
  <c r="D250" i="4"/>
  <c r="F250" i="1"/>
  <c r="L250" i="1" s="1"/>
  <c r="D256" i="4"/>
  <c r="F256" i="4" s="1"/>
  <c r="F256" i="1"/>
  <c r="L256" i="1" s="1"/>
  <c r="D280" i="4"/>
  <c r="F280" i="4" s="1"/>
  <c r="F280" i="1"/>
  <c r="L280" i="1" s="1"/>
  <c r="R39" i="1"/>
  <c r="R112" i="1"/>
  <c r="R163" i="1"/>
  <c r="R201" i="1"/>
  <c r="D20" i="4"/>
  <c r="F20" i="4" s="1"/>
  <c r="F20" i="1"/>
  <c r="L20" i="1" s="1"/>
  <c r="D71" i="4"/>
  <c r="D120" i="4"/>
  <c r="F120" i="1"/>
  <c r="L120" i="1" s="1"/>
  <c r="D161" i="4"/>
  <c r="F161" i="4" s="1"/>
  <c r="F161" i="1"/>
  <c r="L161" i="1" s="1"/>
  <c r="D197" i="4"/>
  <c r="F197" i="1"/>
  <c r="L197" i="1" s="1"/>
  <c r="D251" i="4"/>
  <c r="F251" i="1"/>
  <c r="L251" i="1" s="1"/>
  <c r="F15" i="1"/>
  <c r="L15" i="1" s="1"/>
  <c r="D30" i="4"/>
  <c r="F30" i="1"/>
  <c r="L30" i="1" s="1"/>
  <c r="D36" i="4"/>
  <c r="F36" i="4" s="1"/>
  <c r="F36" i="1"/>
  <c r="L36" i="1" s="1"/>
  <c r="D42" i="4"/>
  <c r="F42" i="4" s="1"/>
  <c r="F42" i="1"/>
  <c r="L42" i="1" s="1"/>
  <c r="D56" i="4"/>
  <c r="F56" i="1"/>
  <c r="L56" i="1" s="1"/>
  <c r="D72" i="4"/>
  <c r="L72" i="1"/>
  <c r="D79" i="4"/>
  <c r="F79" i="4" s="1"/>
  <c r="F79" i="1"/>
  <c r="L79" i="1" s="1"/>
  <c r="D106" i="4"/>
  <c r="F106" i="1"/>
  <c r="L106" i="1" s="1"/>
  <c r="D114" i="4"/>
  <c r="F114" i="4" s="1"/>
  <c r="L114" i="1"/>
  <c r="D121" i="4"/>
  <c r="F121" i="4" s="1"/>
  <c r="F121" i="1"/>
  <c r="L121" i="1" s="1"/>
  <c r="D130" i="4"/>
  <c r="F130" i="4" s="1"/>
  <c r="F130" i="1"/>
  <c r="L130" i="1" s="1"/>
  <c r="D141" i="4"/>
  <c r="F141" i="1"/>
  <c r="L141" i="1" s="1"/>
  <c r="D148" i="4"/>
  <c r="F148" i="4" s="1"/>
  <c r="F148" i="1"/>
  <c r="L148" i="1" s="1"/>
  <c r="D154" i="4"/>
  <c r="F154" i="4" s="1"/>
  <c r="F154" i="1"/>
  <c r="L154" i="1" s="1"/>
  <c r="D164" i="4"/>
  <c r="F164" i="1"/>
  <c r="L164" i="1" s="1"/>
  <c r="D170" i="4"/>
  <c r="F170" i="4" s="1"/>
  <c r="F170" i="1"/>
  <c r="L170" i="1" s="1"/>
  <c r="D176" i="4"/>
  <c r="F176" i="1"/>
  <c r="L176" i="1" s="1"/>
  <c r="D192" i="4"/>
  <c r="F192" i="1"/>
  <c r="L192" i="1" s="1"/>
  <c r="D198" i="4"/>
  <c r="F198" i="4" s="1"/>
  <c r="L198" i="1"/>
  <c r="D204" i="4"/>
  <c r="F204" i="4" s="1"/>
  <c r="F204" i="1"/>
  <c r="L204" i="1" s="1"/>
  <c r="D214" i="4"/>
  <c r="F214" i="1"/>
  <c r="L214" i="1" s="1"/>
  <c r="D220" i="4"/>
  <c r="F220" i="1"/>
  <c r="L220" i="1" s="1"/>
  <c r="D236" i="4"/>
  <c r="F236" i="1"/>
  <c r="L236" i="1" s="1"/>
  <c r="D254" i="4"/>
  <c r="F254" i="1"/>
  <c r="L254" i="1" s="1"/>
  <c r="D278" i="4"/>
  <c r="F278" i="4" s="1"/>
  <c r="F278" i="1"/>
  <c r="L278" i="1" s="1"/>
  <c r="D74" i="4"/>
  <c r="F74" i="1"/>
  <c r="D35" i="4"/>
  <c r="F35" i="1"/>
  <c r="L35" i="1" s="1"/>
  <c r="D47" i="4"/>
  <c r="F47" i="4" s="1"/>
  <c r="F47" i="1"/>
  <c r="L47" i="1" s="1"/>
  <c r="D101" i="4"/>
  <c r="F101" i="4" s="1"/>
  <c r="F101" i="1"/>
  <c r="L101" i="1" s="1"/>
  <c r="D147" i="4"/>
  <c r="F147" i="1"/>
  <c r="L147" i="1" s="1"/>
  <c r="D169" i="4"/>
  <c r="F169" i="1"/>
  <c r="L169" i="1" s="1"/>
  <c r="F189" i="1"/>
  <c r="L189" i="1" s="1"/>
  <c r="D210" i="4"/>
  <c r="F210" i="4" s="1"/>
  <c r="F210" i="1"/>
  <c r="L210" i="1" s="1"/>
  <c r="D219" i="4"/>
  <c r="F219" i="1"/>
  <c r="L219" i="1" s="1"/>
  <c r="D277" i="4"/>
  <c r="F277" i="4" s="1"/>
  <c r="F277" i="1"/>
  <c r="L277" i="1" s="1"/>
  <c r="J60" i="1"/>
  <c r="D18" i="4"/>
  <c r="F18" i="1"/>
  <c r="L18" i="1" s="1"/>
  <c r="D31" i="4"/>
  <c r="F31" i="1"/>
  <c r="L31" i="1" s="1"/>
  <c r="D37" i="4"/>
  <c r="F37" i="4" s="1"/>
  <c r="F37" i="1"/>
  <c r="L37" i="1" s="1"/>
  <c r="D45" i="4"/>
  <c r="F45" i="1"/>
  <c r="L45" i="1" s="1"/>
  <c r="D57" i="4"/>
  <c r="F57" i="4" s="1"/>
  <c r="L57" i="1"/>
  <c r="D73" i="4"/>
  <c r="F73" i="1"/>
  <c r="L73" i="1" s="1"/>
  <c r="D99" i="4"/>
  <c r="F99" i="1"/>
  <c r="L99" i="1" s="1"/>
  <c r="D107" i="4"/>
  <c r="F107" i="4" s="1"/>
  <c r="F107" i="1"/>
  <c r="L107" i="1" s="1"/>
  <c r="D115" i="4"/>
  <c r="F115" i="1"/>
  <c r="L115" i="1" s="1"/>
  <c r="D122" i="4"/>
  <c r="F122" i="4" s="1"/>
  <c r="F122" i="1"/>
  <c r="L122" i="1" s="1"/>
  <c r="D133" i="4"/>
  <c r="F133" i="1"/>
  <c r="L133" i="1" s="1"/>
  <c r="D142" i="4"/>
  <c r="F142" i="4" s="1"/>
  <c r="F142" i="1"/>
  <c r="L142" i="1" s="1"/>
  <c r="D149" i="4"/>
  <c r="F149" i="4" s="1"/>
  <c r="F149" i="1"/>
  <c r="L149" i="1" s="1"/>
  <c r="D159" i="4"/>
  <c r="F159" i="1"/>
  <c r="L159" i="1" s="1"/>
  <c r="D165" i="4"/>
  <c r="F165" i="4" s="1"/>
  <c r="F165" i="1"/>
  <c r="L165" i="1" s="1"/>
  <c r="D171" i="4"/>
  <c r="F171" i="4" s="1"/>
  <c r="F171" i="1"/>
  <c r="L171" i="1" s="1"/>
  <c r="D187" i="4"/>
  <c r="F187" i="1"/>
  <c r="L187" i="1" s="1"/>
  <c r="D193" i="4"/>
  <c r="F193" i="4" s="1"/>
  <c r="F193" i="1"/>
  <c r="L193" i="1" s="1"/>
  <c r="D199" i="4"/>
  <c r="F199" i="4" s="1"/>
  <c r="F199" i="1"/>
  <c r="L199" i="1" s="1"/>
  <c r="D208" i="4"/>
  <c r="F208" i="1"/>
  <c r="L208" i="1" s="1"/>
  <c r="D221" i="4"/>
  <c r="F221" i="1"/>
  <c r="L221" i="1" s="1"/>
  <c r="D249" i="4"/>
  <c r="F249" i="1"/>
  <c r="L249" i="1" s="1"/>
  <c r="D255" i="4"/>
  <c r="F255" i="4" s="1"/>
  <c r="F255" i="1"/>
  <c r="L255" i="1" s="1"/>
  <c r="F279" i="1"/>
  <c r="L279" i="1" s="1"/>
  <c r="Q140" i="1"/>
  <c r="Q163" i="1"/>
  <c r="Q218" i="1"/>
  <c r="Q233" i="1"/>
  <c r="Q248" i="1"/>
  <c r="J270" i="4"/>
  <c r="L77" i="3"/>
  <c r="I77" i="3"/>
  <c r="H77" i="3"/>
  <c r="N77" i="3" s="1"/>
  <c r="L30" i="3"/>
  <c r="H30" i="3"/>
  <c r="N30" i="3" s="1"/>
  <c r="I30" i="3"/>
  <c r="O30" i="3"/>
  <c r="J22" i="3"/>
  <c r="M76" i="3"/>
  <c r="J86" i="3"/>
  <c r="D119" i="3"/>
  <c r="J178" i="3"/>
  <c r="J238" i="3"/>
  <c r="D29" i="3"/>
  <c r="D146" i="3"/>
  <c r="M191" i="3"/>
  <c r="M29" i="3"/>
  <c r="L37" i="3"/>
  <c r="I37" i="3"/>
  <c r="J258" i="3"/>
  <c r="O42" i="3"/>
  <c r="D132" i="3"/>
  <c r="D218" i="3"/>
  <c r="J268" i="3"/>
  <c r="J274" i="3" s="1"/>
  <c r="J347" i="3" s="1"/>
  <c r="D76" i="3"/>
  <c r="J265" i="3"/>
  <c r="J271" i="3" s="1"/>
  <c r="J344" i="3" s="1"/>
  <c r="L42" i="3"/>
  <c r="I42" i="3"/>
  <c r="H42" i="3"/>
  <c r="N42" i="3" s="1"/>
  <c r="J60" i="3"/>
  <c r="D112" i="3"/>
  <c r="L114" i="3"/>
  <c r="L153" i="3"/>
  <c r="I153" i="3"/>
  <c r="L171" i="3"/>
  <c r="I171" i="3"/>
  <c r="H171" i="3"/>
  <c r="N171" i="3" s="1"/>
  <c r="L216" i="3"/>
  <c r="H216" i="3"/>
  <c r="N216" i="3" s="1"/>
  <c r="I216" i="3"/>
  <c r="O216" i="3"/>
  <c r="L256" i="3"/>
  <c r="H256" i="3"/>
  <c r="N256" i="3" s="1"/>
  <c r="L115" i="3"/>
  <c r="H115" i="3"/>
  <c r="N115" i="3" s="1"/>
  <c r="L143" i="3"/>
  <c r="I143" i="3"/>
  <c r="H143" i="3"/>
  <c r="N143" i="3" s="1"/>
  <c r="L58" i="3"/>
  <c r="H58" i="3"/>
  <c r="N58" i="3" s="1"/>
  <c r="O143" i="3"/>
  <c r="O153" i="3"/>
  <c r="O171" i="3"/>
  <c r="L108" i="3"/>
  <c r="H108" i="3"/>
  <c r="N108" i="3" s="1"/>
  <c r="L166" i="3"/>
  <c r="H166" i="3"/>
  <c r="N166" i="3" s="1"/>
  <c r="L210" i="3"/>
  <c r="H210" i="3"/>
  <c r="N210" i="3" s="1"/>
  <c r="L251" i="3"/>
  <c r="H251" i="3"/>
  <c r="N251" i="3" s="1"/>
  <c r="J266" i="3"/>
  <c r="D44" i="3"/>
  <c r="D70" i="3"/>
  <c r="D98" i="3"/>
  <c r="D151" i="3"/>
  <c r="D158" i="3"/>
  <c r="D173" i="3"/>
  <c r="O175" i="3"/>
  <c r="D196" i="3"/>
  <c r="D201" i="3"/>
  <c r="O37" i="3"/>
  <c r="D39" i="3"/>
  <c r="D140" i="3"/>
  <c r="D17" i="3"/>
  <c r="H37" i="3"/>
  <c r="N37" i="3" s="1"/>
  <c r="D55" i="3"/>
  <c r="D105" i="3"/>
  <c r="D163" i="3"/>
  <c r="O165" i="3"/>
  <c r="D168" i="3"/>
  <c r="J223" i="3"/>
  <c r="D248" i="3"/>
  <c r="O250" i="3"/>
  <c r="D253" i="3"/>
  <c r="I256" i="3"/>
  <c r="O256" i="3"/>
  <c r="O249" i="3"/>
  <c r="H250" i="3"/>
  <c r="N250" i="3" s="1"/>
  <c r="I251" i="3"/>
  <c r="O251" i="3"/>
  <c r="I250" i="3"/>
  <c r="O234" i="3"/>
  <c r="I234" i="3"/>
  <c r="H234" i="3"/>
  <c r="N234" i="3" s="1"/>
  <c r="L234" i="3"/>
  <c r="L236" i="3"/>
  <c r="I236" i="3"/>
  <c r="H236" i="3"/>
  <c r="N236" i="3" s="1"/>
  <c r="L235" i="3"/>
  <c r="O235" i="3"/>
  <c r="I235" i="3"/>
  <c r="H235" i="3"/>
  <c r="N235" i="3" s="1"/>
  <c r="M233" i="3"/>
  <c r="O236" i="3"/>
  <c r="D233" i="3"/>
  <c r="H221" i="3"/>
  <c r="N221" i="3" s="1"/>
  <c r="L221" i="3"/>
  <c r="I221" i="3"/>
  <c r="O219" i="3"/>
  <c r="O221" i="3"/>
  <c r="O214" i="3"/>
  <c r="I210" i="3"/>
  <c r="O210" i="3"/>
  <c r="O202" i="3"/>
  <c r="O193" i="3"/>
  <c r="I193" i="3"/>
  <c r="H193" i="3"/>
  <c r="N193" i="3" s="1"/>
  <c r="L193" i="3"/>
  <c r="L192" i="3"/>
  <c r="O189" i="3"/>
  <c r="L189" i="3"/>
  <c r="H189" i="3"/>
  <c r="N189" i="3" s="1"/>
  <c r="I189" i="3"/>
  <c r="M186" i="3"/>
  <c r="L187" i="3"/>
  <c r="H187" i="3"/>
  <c r="N187" i="3" s="1"/>
  <c r="H175" i="3"/>
  <c r="N175" i="3" s="1"/>
  <c r="I175" i="3"/>
  <c r="H165" i="3"/>
  <c r="N165" i="3" s="1"/>
  <c r="I166" i="3"/>
  <c r="O166" i="3"/>
  <c r="I165" i="3"/>
  <c r="H161" i="3"/>
  <c r="N161" i="3" s="1"/>
  <c r="L161" i="3"/>
  <c r="I161" i="3"/>
  <c r="O161" i="3"/>
  <c r="L154" i="3"/>
  <c r="I154" i="3"/>
  <c r="H154" i="3"/>
  <c r="N154" i="3" s="1"/>
  <c r="M151" i="3"/>
  <c r="H153" i="3"/>
  <c r="N153" i="3" s="1"/>
  <c r="O154" i="3"/>
  <c r="H149" i="3"/>
  <c r="N149" i="3" s="1"/>
  <c r="L149" i="3"/>
  <c r="I149" i="3"/>
  <c r="O147" i="3"/>
  <c r="O149" i="3"/>
  <c r="L135" i="3"/>
  <c r="I135" i="3"/>
  <c r="H135" i="3"/>
  <c r="N135" i="3" s="1"/>
  <c r="O135" i="3"/>
  <c r="L130" i="3"/>
  <c r="H130" i="3"/>
  <c r="N130" i="3" s="1"/>
  <c r="I130" i="3"/>
  <c r="O128" i="3"/>
  <c r="O130" i="3"/>
  <c r="I122" i="3"/>
  <c r="H122" i="3"/>
  <c r="N122" i="3" s="1"/>
  <c r="L122" i="3"/>
  <c r="O122" i="3"/>
  <c r="L116" i="3"/>
  <c r="O116" i="3"/>
  <c r="I116" i="3"/>
  <c r="H116" i="3"/>
  <c r="N116" i="3" s="1"/>
  <c r="H114" i="3"/>
  <c r="N114" i="3" s="1"/>
  <c r="I115" i="3"/>
  <c r="O115" i="3"/>
  <c r="I114" i="3"/>
  <c r="O106" i="3"/>
  <c r="I108" i="3"/>
  <c r="O108" i="3"/>
  <c r="O78" i="3"/>
  <c r="I78" i="3"/>
  <c r="H78" i="3"/>
  <c r="N78" i="3" s="1"/>
  <c r="L78" i="3"/>
  <c r="O74" i="3"/>
  <c r="H74" i="3"/>
  <c r="N74" i="3" s="1"/>
  <c r="L74" i="3"/>
  <c r="I74" i="3"/>
  <c r="O56" i="3"/>
  <c r="H57" i="3"/>
  <c r="N57" i="3" s="1"/>
  <c r="I58" i="3"/>
  <c r="O58" i="3"/>
  <c r="I57" i="3"/>
  <c r="O57" i="3"/>
  <c r="H47" i="3"/>
  <c r="N47" i="3" s="1"/>
  <c r="L47" i="3"/>
  <c r="I47" i="3"/>
  <c r="O45" i="3"/>
  <c r="O47" i="3"/>
  <c r="H31" i="3"/>
  <c r="N31" i="3" s="1"/>
  <c r="L31" i="3"/>
  <c r="O31" i="3"/>
  <c r="I31" i="3"/>
  <c r="O32" i="3"/>
  <c r="J265" i="2"/>
  <c r="J271" i="2" s="1"/>
  <c r="J344" i="2" s="1"/>
  <c r="O256" i="2"/>
  <c r="R233" i="2"/>
  <c r="O236" i="2"/>
  <c r="O216" i="2"/>
  <c r="O210" i="2"/>
  <c r="O204" i="2"/>
  <c r="O166" i="2"/>
  <c r="O154" i="2"/>
  <c r="R146" i="2"/>
  <c r="O149" i="2"/>
  <c r="O143" i="2"/>
  <c r="O122" i="2"/>
  <c r="O108" i="2"/>
  <c r="R76" i="2"/>
  <c r="O79" i="2"/>
  <c r="O58" i="2"/>
  <c r="O47" i="2"/>
  <c r="O37" i="2"/>
  <c r="O32" i="2"/>
  <c r="R17" i="2"/>
  <c r="J223" i="1"/>
  <c r="D279" i="4"/>
  <c r="F279" i="4" s="1"/>
  <c r="R261" i="3"/>
  <c r="Q261" i="3"/>
  <c r="R260" i="3"/>
  <c r="Q260" i="3"/>
  <c r="R259" i="3"/>
  <c r="Q259" i="3"/>
  <c r="K261" i="3"/>
  <c r="D261" i="3"/>
  <c r="D260" i="3"/>
  <c r="E259" i="3"/>
  <c r="D259" i="3"/>
  <c r="R241" i="3"/>
  <c r="Q241" i="3"/>
  <c r="D241" i="3"/>
  <c r="R240" i="3"/>
  <c r="Q240" i="3"/>
  <c r="R239" i="3"/>
  <c r="Q239" i="3"/>
  <c r="K241" i="3"/>
  <c r="G241" i="3"/>
  <c r="E241" i="3"/>
  <c r="G240" i="3"/>
  <c r="E240" i="3"/>
  <c r="D240" i="3"/>
  <c r="G239" i="3"/>
  <c r="E239" i="3"/>
  <c r="R226" i="3"/>
  <c r="Q226" i="3"/>
  <c r="R225" i="3"/>
  <c r="Q225" i="3"/>
  <c r="R224" i="3"/>
  <c r="Q224" i="3"/>
  <c r="D226" i="3"/>
  <c r="D224" i="3"/>
  <c r="F188" i="3"/>
  <c r="R181" i="3"/>
  <c r="Q181" i="3"/>
  <c r="R180" i="3"/>
  <c r="R179" i="3"/>
  <c r="R182" i="3"/>
  <c r="K181" i="3"/>
  <c r="E181" i="3"/>
  <c r="D181" i="3"/>
  <c r="T102" i="3"/>
  <c r="Q182" i="3"/>
  <c r="Q180" i="3"/>
  <c r="R90" i="3"/>
  <c r="Q90" i="3"/>
  <c r="R89" i="3"/>
  <c r="Q89" i="3"/>
  <c r="R88" i="3"/>
  <c r="Q88" i="3"/>
  <c r="F88" i="3"/>
  <c r="R87" i="3"/>
  <c r="Q87" i="3"/>
  <c r="D87" i="3"/>
  <c r="K89" i="3"/>
  <c r="G89" i="3"/>
  <c r="E89" i="3"/>
  <c r="R63" i="3"/>
  <c r="Q63" i="3"/>
  <c r="R62" i="3"/>
  <c r="Q62" i="3"/>
  <c r="R61" i="3"/>
  <c r="Q61" i="3"/>
  <c r="D63" i="3"/>
  <c r="E61" i="3"/>
  <c r="R25" i="3"/>
  <c r="Q25" i="3"/>
  <c r="R24" i="3"/>
  <c r="Q24" i="3"/>
  <c r="R23" i="3"/>
  <c r="Q23" i="3"/>
  <c r="K25" i="3"/>
  <c r="E25" i="3"/>
  <c r="D15" i="4"/>
  <c r="E24" i="3"/>
  <c r="F14" i="3"/>
  <c r="E23" i="3"/>
  <c r="R12" i="3"/>
  <c r="Q12" i="3"/>
  <c r="O19" i="3" l="1"/>
  <c r="I113" i="1"/>
  <c r="L113" i="1"/>
  <c r="H148" i="3"/>
  <c r="N148" i="3" s="1"/>
  <c r="O204" i="3"/>
  <c r="I19" i="3"/>
  <c r="H19" i="3"/>
  <c r="N19" i="3" s="1"/>
  <c r="I255" i="3"/>
  <c r="H160" i="3"/>
  <c r="N160" i="3" s="1"/>
  <c r="I34" i="3"/>
  <c r="H191" i="3"/>
  <c r="N191" i="3" s="1"/>
  <c r="L191" i="3"/>
  <c r="O191" i="3"/>
  <c r="I79" i="3"/>
  <c r="O79" i="3"/>
  <c r="L101" i="3"/>
  <c r="H198" i="3"/>
  <c r="N198" i="3" s="1"/>
  <c r="O198" i="3"/>
  <c r="L170" i="3"/>
  <c r="H170" i="3"/>
  <c r="N170" i="3" s="1"/>
  <c r="I194" i="3"/>
  <c r="I73" i="3"/>
  <c r="O199" i="3"/>
  <c r="H220" i="3"/>
  <c r="N220" i="3" s="1"/>
  <c r="H46" i="3"/>
  <c r="N46" i="3" s="1"/>
  <c r="H194" i="3"/>
  <c r="N194" i="3" s="1"/>
  <c r="H79" i="3"/>
  <c r="N79" i="3" s="1"/>
  <c r="O176" i="3"/>
  <c r="I198" i="3"/>
  <c r="I278" i="3"/>
  <c r="O194" i="3"/>
  <c r="O101" i="3"/>
  <c r="I36" i="3"/>
  <c r="I176" i="3"/>
  <c r="H278" i="3"/>
  <c r="N278" i="3" s="1"/>
  <c r="I101" i="3"/>
  <c r="I134" i="3"/>
  <c r="O134" i="3"/>
  <c r="I121" i="3"/>
  <c r="H121" i="3"/>
  <c r="N121" i="3" s="1"/>
  <c r="H203" i="3"/>
  <c r="N203" i="3" s="1"/>
  <c r="I46" i="3"/>
  <c r="O203" i="3"/>
  <c r="I220" i="3"/>
  <c r="O220" i="3"/>
  <c r="I203" i="3"/>
  <c r="O46" i="3"/>
  <c r="O71" i="2"/>
  <c r="J264" i="1"/>
  <c r="M343" i="4"/>
  <c r="I100" i="3"/>
  <c r="H100" i="3"/>
  <c r="N100" i="3" s="1"/>
  <c r="F240" i="3"/>
  <c r="I240" i="3" s="1"/>
  <c r="H255" i="3"/>
  <c r="N255" i="3" s="1"/>
  <c r="H204" i="3"/>
  <c r="N204" i="3" s="1"/>
  <c r="I204" i="3"/>
  <c r="L199" i="3"/>
  <c r="O170" i="3"/>
  <c r="I170" i="3"/>
  <c r="I148" i="3"/>
  <c r="O148" i="3"/>
  <c r="O41" i="3"/>
  <c r="H41" i="3"/>
  <c r="N41" i="3" s="1"/>
  <c r="H134" i="3"/>
  <c r="N134" i="3" s="1"/>
  <c r="I199" i="3"/>
  <c r="O107" i="3"/>
  <c r="O160" i="3"/>
  <c r="L100" i="3"/>
  <c r="I41" i="3"/>
  <c r="I160" i="3"/>
  <c r="O278" i="3"/>
  <c r="H176" i="3"/>
  <c r="N176" i="3" s="1"/>
  <c r="O278" i="1"/>
  <c r="M89" i="3"/>
  <c r="L20" i="3"/>
  <c r="H36" i="3"/>
  <c r="N36" i="3" s="1"/>
  <c r="I142" i="3"/>
  <c r="O72" i="3"/>
  <c r="L36" i="3"/>
  <c r="H20" i="3"/>
  <c r="N20" i="3" s="1"/>
  <c r="H72" i="3"/>
  <c r="N72" i="3" s="1"/>
  <c r="H142" i="3"/>
  <c r="N142" i="3" s="1"/>
  <c r="O142" i="3"/>
  <c r="O20" i="3"/>
  <c r="I72" i="3"/>
  <c r="M270" i="4"/>
  <c r="D70" i="4"/>
  <c r="D23" i="3"/>
  <c r="F23" i="3" s="1"/>
  <c r="F13" i="3"/>
  <c r="I13" i="3" s="1"/>
  <c r="F253" i="3"/>
  <c r="O253" i="3" s="1"/>
  <c r="F158" i="3"/>
  <c r="I158" i="3" s="1"/>
  <c r="D188" i="4"/>
  <c r="F188" i="4" s="1"/>
  <c r="H188" i="4" s="1"/>
  <c r="N188" i="4" s="1"/>
  <c r="D25" i="3"/>
  <c r="F25" i="3" s="1"/>
  <c r="L25" i="3" s="1"/>
  <c r="F15" i="3"/>
  <c r="F241" i="3"/>
  <c r="F233" i="3"/>
  <c r="O233" i="3" s="1"/>
  <c r="I277" i="3"/>
  <c r="F248" i="3"/>
  <c r="L248" i="3" s="1"/>
  <c r="F17" i="3"/>
  <c r="O17" i="3" s="1"/>
  <c r="F181" i="3"/>
  <c r="F259" i="3"/>
  <c r="O255" i="3"/>
  <c r="F163" i="3"/>
  <c r="O163" i="3" s="1"/>
  <c r="F55" i="3"/>
  <c r="L55" i="3" s="1"/>
  <c r="F39" i="3"/>
  <c r="I39" i="3" s="1"/>
  <c r="F196" i="3"/>
  <c r="L196" i="3" s="1"/>
  <c r="F76" i="3"/>
  <c r="O76" i="3" s="1"/>
  <c r="F132" i="3"/>
  <c r="L132" i="3" s="1"/>
  <c r="O121" i="3"/>
  <c r="F140" i="3"/>
  <c r="I140" i="3" s="1"/>
  <c r="F70" i="3"/>
  <c r="L70" i="3" s="1"/>
  <c r="F146" i="3"/>
  <c r="I146" i="3" s="1"/>
  <c r="Q22" i="3"/>
  <c r="F215" i="3"/>
  <c r="H215" i="3" s="1"/>
  <c r="N215" i="3" s="1"/>
  <c r="Q238" i="3"/>
  <c r="F279" i="3"/>
  <c r="I279" i="3" s="1"/>
  <c r="I107" i="3"/>
  <c r="H107" i="3"/>
  <c r="N107" i="3" s="1"/>
  <c r="O277" i="3"/>
  <c r="H277" i="3"/>
  <c r="N277" i="3" s="1"/>
  <c r="F168" i="3"/>
  <c r="L168" i="3" s="1"/>
  <c r="F105" i="3"/>
  <c r="O73" i="3"/>
  <c r="F201" i="3"/>
  <c r="L201" i="3" s="1"/>
  <c r="F151" i="3"/>
  <c r="H151" i="3" s="1"/>
  <c r="N151" i="3" s="1"/>
  <c r="F112" i="3"/>
  <c r="H112" i="3" s="1"/>
  <c r="N112" i="3" s="1"/>
  <c r="F29" i="3"/>
  <c r="O29" i="3" s="1"/>
  <c r="F119" i="3"/>
  <c r="L119" i="3" s="1"/>
  <c r="L73" i="3"/>
  <c r="F173" i="3"/>
  <c r="O173" i="3" s="1"/>
  <c r="F98" i="3"/>
  <c r="O98" i="3" s="1"/>
  <c r="F44" i="3"/>
  <c r="L44" i="3" s="1"/>
  <c r="F218" i="3"/>
  <c r="H218" i="3" s="1"/>
  <c r="N218" i="3" s="1"/>
  <c r="D13" i="4"/>
  <c r="D14" i="4"/>
  <c r="D24" i="4" s="1"/>
  <c r="H210" i="4"/>
  <c r="N210" i="4" s="1"/>
  <c r="O210" i="4"/>
  <c r="I210" i="4"/>
  <c r="L210" i="4"/>
  <c r="F35" i="4"/>
  <c r="D34" i="4"/>
  <c r="F34" i="4" s="1"/>
  <c r="L204" i="4"/>
  <c r="H204" i="4"/>
  <c r="N204" i="4" s="1"/>
  <c r="O204" i="4"/>
  <c r="I204" i="4"/>
  <c r="I154" i="4"/>
  <c r="O154" i="4"/>
  <c r="L154" i="4"/>
  <c r="H154" i="4"/>
  <c r="N154" i="4" s="1"/>
  <c r="F106" i="4"/>
  <c r="D105" i="4"/>
  <c r="F105" i="4" s="1"/>
  <c r="F30" i="4"/>
  <c r="D29" i="4"/>
  <c r="F29" i="4" s="1"/>
  <c r="D61" i="4"/>
  <c r="H216" i="4"/>
  <c r="N216" i="4" s="1"/>
  <c r="L216" i="4"/>
  <c r="I216" i="4"/>
  <c r="O216" i="4"/>
  <c r="F174" i="4"/>
  <c r="D179" i="4"/>
  <c r="D173" i="4"/>
  <c r="F173" i="4" s="1"/>
  <c r="O160" i="4"/>
  <c r="L160" i="4"/>
  <c r="H160" i="4"/>
  <c r="N160" i="4" s="1"/>
  <c r="I160" i="4"/>
  <c r="F128" i="4"/>
  <c r="H46" i="4"/>
  <c r="N46" i="4" s="1"/>
  <c r="O46" i="4"/>
  <c r="L46" i="4"/>
  <c r="I46" i="4"/>
  <c r="J270" i="1"/>
  <c r="J343" i="1"/>
  <c r="O255" i="4"/>
  <c r="I255" i="4"/>
  <c r="L255" i="4"/>
  <c r="H255" i="4"/>
  <c r="N255" i="4" s="1"/>
  <c r="F221" i="4"/>
  <c r="I199" i="4"/>
  <c r="H199" i="4"/>
  <c r="N199" i="4" s="1"/>
  <c r="L199" i="4"/>
  <c r="O199" i="4"/>
  <c r="F187" i="4"/>
  <c r="H165" i="4"/>
  <c r="N165" i="4" s="1"/>
  <c r="O165" i="4"/>
  <c r="L165" i="4"/>
  <c r="I165" i="4"/>
  <c r="L149" i="4"/>
  <c r="I149" i="4"/>
  <c r="O149" i="4"/>
  <c r="H149" i="4"/>
  <c r="N149" i="4" s="1"/>
  <c r="F133" i="4"/>
  <c r="D132" i="4"/>
  <c r="F132" i="4" s="1"/>
  <c r="D181" i="4"/>
  <c r="F115" i="4"/>
  <c r="F99" i="4"/>
  <c r="D98" i="4"/>
  <c r="F98" i="4" s="1"/>
  <c r="H57" i="4"/>
  <c r="N57" i="4" s="1"/>
  <c r="I57" i="4"/>
  <c r="L57" i="4"/>
  <c r="O57" i="4"/>
  <c r="I37" i="4"/>
  <c r="H37" i="4"/>
  <c r="N37" i="4" s="1"/>
  <c r="L37" i="4"/>
  <c r="O37" i="4"/>
  <c r="F18" i="4"/>
  <c r="D17" i="4"/>
  <c r="F17" i="4" s="1"/>
  <c r="L74" i="1"/>
  <c r="I74" i="1"/>
  <c r="F197" i="4"/>
  <c r="D196" i="4"/>
  <c r="F196" i="4" s="1"/>
  <c r="F120" i="4"/>
  <c r="D119" i="4"/>
  <c r="F119" i="4" s="1"/>
  <c r="I20" i="4"/>
  <c r="L20" i="4"/>
  <c r="H20" i="4"/>
  <c r="N20" i="4" s="1"/>
  <c r="O20" i="4"/>
  <c r="T13" i="1"/>
  <c r="O203" i="4"/>
  <c r="H203" i="4"/>
  <c r="N203" i="4" s="1"/>
  <c r="L203" i="4"/>
  <c r="I203" i="4"/>
  <c r="L153" i="4"/>
  <c r="O153" i="4"/>
  <c r="H153" i="4"/>
  <c r="N153" i="4" s="1"/>
  <c r="I153" i="4"/>
  <c r="F113" i="4"/>
  <c r="D112" i="4"/>
  <c r="F112" i="4" s="1"/>
  <c r="L41" i="4"/>
  <c r="O41" i="4"/>
  <c r="I41" i="4"/>
  <c r="H41" i="4"/>
  <c r="N41" i="4" s="1"/>
  <c r="F169" i="4"/>
  <c r="D168" i="4"/>
  <c r="F168" i="4" s="1"/>
  <c r="F74" i="4"/>
  <c r="D90" i="4"/>
  <c r="F90" i="4" s="1"/>
  <c r="F220" i="4"/>
  <c r="F192" i="4"/>
  <c r="D191" i="4"/>
  <c r="F191" i="4" s="1"/>
  <c r="F141" i="4"/>
  <c r="D140" i="4"/>
  <c r="F140" i="4" s="1"/>
  <c r="F72" i="4"/>
  <c r="D88" i="4"/>
  <c r="F88" i="4" s="1"/>
  <c r="F250" i="4"/>
  <c r="D260" i="4"/>
  <c r="L279" i="4"/>
  <c r="I279" i="4"/>
  <c r="H279" i="4"/>
  <c r="N279" i="4" s="1"/>
  <c r="O279" i="4"/>
  <c r="D248" i="4"/>
  <c r="F248" i="4" s="1"/>
  <c r="D259" i="4"/>
  <c r="F249" i="4"/>
  <c r="F208" i="4"/>
  <c r="I193" i="4"/>
  <c r="H193" i="4"/>
  <c r="N193" i="4" s="1"/>
  <c r="L193" i="4"/>
  <c r="O193" i="4"/>
  <c r="I171" i="4"/>
  <c r="O171" i="4"/>
  <c r="L171" i="4"/>
  <c r="H171" i="4"/>
  <c r="N171" i="4" s="1"/>
  <c r="F159" i="4"/>
  <c r="D158" i="4"/>
  <c r="F158" i="4" s="1"/>
  <c r="H142" i="4"/>
  <c r="N142" i="4" s="1"/>
  <c r="I142" i="4"/>
  <c r="L142" i="4"/>
  <c r="O142" i="4"/>
  <c r="H122" i="4"/>
  <c r="N122" i="4" s="1"/>
  <c r="L122" i="4"/>
  <c r="I122" i="4"/>
  <c r="O122" i="4"/>
  <c r="H107" i="4"/>
  <c r="N107" i="4" s="1"/>
  <c r="L107" i="4"/>
  <c r="I107" i="4"/>
  <c r="O107" i="4"/>
  <c r="F73" i="4"/>
  <c r="D89" i="4"/>
  <c r="F89" i="4" s="1"/>
  <c r="F45" i="4"/>
  <c r="D44" i="4"/>
  <c r="F44" i="4" s="1"/>
  <c r="F31" i="4"/>
  <c r="D62" i="4"/>
  <c r="F62" i="4" s="1"/>
  <c r="D261" i="4"/>
  <c r="F251" i="4"/>
  <c r="L161" i="4"/>
  <c r="H161" i="4"/>
  <c r="N161" i="4" s="1"/>
  <c r="O161" i="4"/>
  <c r="I161" i="4"/>
  <c r="D87" i="4"/>
  <c r="D240" i="4"/>
  <c r="F240" i="4" s="1"/>
  <c r="F235" i="4"/>
  <c r="F175" i="4"/>
  <c r="L135" i="4"/>
  <c r="O135" i="4"/>
  <c r="I135" i="4"/>
  <c r="H135" i="4"/>
  <c r="N135" i="4" s="1"/>
  <c r="L78" i="4"/>
  <c r="O78" i="4"/>
  <c r="I78" i="4"/>
  <c r="H78" i="4"/>
  <c r="N78" i="4" s="1"/>
  <c r="I277" i="4"/>
  <c r="O277" i="4"/>
  <c r="L277" i="4"/>
  <c r="H277" i="4"/>
  <c r="N277" i="4" s="1"/>
  <c r="H101" i="4"/>
  <c r="N101" i="4" s="1"/>
  <c r="I101" i="4"/>
  <c r="L101" i="4"/>
  <c r="O101" i="4"/>
  <c r="F254" i="4"/>
  <c r="D253" i="4"/>
  <c r="F253" i="4" s="1"/>
  <c r="H170" i="4"/>
  <c r="N170" i="4" s="1"/>
  <c r="O170" i="4"/>
  <c r="L170" i="4"/>
  <c r="I170" i="4"/>
  <c r="H121" i="4"/>
  <c r="N121" i="4" s="1"/>
  <c r="O121" i="4"/>
  <c r="I121" i="4"/>
  <c r="L121" i="4"/>
  <c r="L42" i="4"/>
  <c r="I42" i="4"/>
  <c r="O42" i="4"/>
  <c r="H42" i="4"/>
  <c r="N42" i="4" s="1"/>
  <c r="H280" i="4"/>
  <c r="N280" i="4" s="1"/>
  <c r="L280" i="4"/>
  <c r="O280" i="4"/>
  <c r="I280" i="4"/>
  <c r="I194" i="4"/>
  <c r="O194" i="4"/>
  <c r="L194" i="4"/>
  <c r="H194" i="4"/>
  <c r="N194" i="4" s="1"/>
  <c r="H143" i="4"/>
  <c r="N143" i="4" s="1"/>
  <c r="L143" i="4"/>
  <c r="I143" i="4"/>
  <c r="O143" i="4"/>
  <c r="H108" i="4"/>
  <c r="N108" i="4" s="1"/>
  <c r="O108" i="4"/>
  <c r="I108" i="4"/>
  <c r="L108" i="4"/>
  <c r="F77" i="4"/>
  <c r="D76" i="4"/>
  <c r="F76" i="4" s="1"/>
  <c r="F32" i="4"/>
  <c r="D63" i="4"/>
  <c r="F63" i="4" s="1"/>
  <c r="F219" i="4"/>
  <c r="D224" i="4"/>
  <c r="D218" i="4"/>
  <c r="F218" i="4" s="1"/>
  <c r="F147" i="4"/>
  <c r="D146" i="4"/>
  <c r="F146" i="4" s="1"/>
  <c r="H47" i="4"/>
  <c r="N47" i="4" s="1"/>
  <c r="L47" i="4"/>
  <c r="I47" i="4"/>
  <c r="O47" i="4"/>
  <c r="O278" i="4"/>
  <c r="L278" i="4"/>
  <c r="I278" i="4"/>
  <c r="H278" i="4"/>
  <c r="N278" i="4" s="1"/>
  <c r="D241" i="4"/>
  <c r="F241" i="4" s="1"/>
  <c r="F236" i="4"/>
  <c r="F214" i="4"/>
  <c r="I198" i="4"/>
  <c r="L198" i="4"/>
  <c r="O198" i="4"/>
  <c r="H198" i="4"/>
  <c r="N198" i="4" s="1"/>
  <c r="F176" i="4"/>
  <c r="D182" i="4"/>
  <c r="F182" i="4" s="1"/>
  <c r="F164" i="4"/>
  <c r="D163" i="4"/>
  <c r="F163" i="4" s="1"/>
  <c r="H148" i="4"/>
  <c r="N148" i="4" s="1"/>
  <c r="L148" i="4"/>
  <c r="I148" i="4"/>
  <c r="O148" i="4"/>
  <c r="H130" i="4"/>
  <c r="N130" i="4" s="1"/>
  <c r="I130" i="4"/>
  <c r="O130" i="4"/>
  <c r="L130" i="4"/>
  <c r="L114" i="4"/>
  <c r="H114" i="4"/>
  <c r="N114" i="4" s="1"/>
  <c r="O114" i="4"/>
  <c r="I114" i="4"/>
  <c r="L79" i="4"/>
  <c r="I79" i="4"/>
  <c r="H79" i="4"/>
  <c r="N79" i="4" s="1"/>
  <c r="O79" i="4"/>
  <c r="D55" i="4"/>
  <c r="F55" i="4" s="1"/>
  <c r="F56" i="4"/>
  <c r="L36" i="4"/>
  <c r="H36" i="4"/>
  <c r="N36" i="4" s="1"/>
  <c r="O36" i="4"/>
  <c r="I36" i="4"/>
  <c r="D25" i="4"/>
  <c r="F15" i="4"/>
  <c r="L256" i="4"/>
  <c r="H256" i="4"/>
  <c r="N256" i="4" s="1"/>
  <c r="I256" i="4"/>
  <c r="O256" i="4"/>
  <c r="D239" i="4"/>
  <c r="F234" i="4"/>
  <c r="D233" i="4"/>
  <c r="F233" i="4" s="1"/>
  <c r="D201" i="4"/>
  <c r="F201" i="4" s="1"/>
  <c r="F202" i="4"/>
  <c r="H166" i="4"/>
  <c r="N166" i="4" s="1"/>
  <c r="L166" i="4"/>
  <c r="I166" i="4"/>
  <c r="O166" i="4"/>
  <c r="F152" i="4"/>
  <c r="D151" i="4"/>
  <c r="F151" i="4" s="1"/>
  <c r="L134" i="4"/>
  <c r="I134" i="4"/>
  <c r="O134" i="4"/>
  <c r="H134" i="4"/>
  <c r="N134" i="4" s="1"/>
  <c r="H116" i="4"/>
  <c r="N116" i="4" s="1"/>
  <c r="O116" i="4"/>
  <c r="I116" i="4"/>
  <c r="L116" i="4"/>
  <c r="H100" i="4"/>
  <c r="N100" i="4" s="1"/>
  <c r="L100" i="4"/>
  <c r="O100" i="4"/>
  <c r="I100" i="4"/>
  <c r="O58" i="4"/>
  <c r="H58" i="4"/>
  <c r="N58" i="4" s="1"/>
  <c r="I58" i="4"/>
  <c r="L58" i="4"/>
  <c r="D39" i="4"/>
  <c r="F39" i="4" s="1"/>
  <c r="F40" i="4"/>
  <c r="I19" i="4"/>
  <c r="O19" i="4"/>
  <c r="L19" i="4"/>
  <c r="H19" i="4"/>
  <c r="N19" i="4" s="1"/>
  <c r="O13" i="1"/>
  <c r="D186" i="3"/>
  <c r="F186" i="3" s="1"/>
  <c r="O186" i="3" s="1"/>
  <c r="O34" i="3"/>
  <c r="H34" i="3"/>
  <c r="N34" i="3" s="1"/>
  <c r="F129" i="3"/>
  <c r="D213" i="3"/>
  <c r="R22" i="3"/>
  <c r="O114" i="3"/>
  <c r="R238" i="3"/>
  <c r="J264" i="3"/>
  <c r="M241" i="3"/>
  <c r="Q258" i="3"/>
  <c r="J272" i="3"/>
  <c r="R258" i="3"/>
  <c r="I254" i="3"/>
  <c r="H254" i="3"/>
  <c r="N254" i="3" s="1"/>
  <c r="L254" i="3"/>
  <c r="O254" i="3"/>
  <c r="I249" i="3"/>
  <c r="H249" i="3"/>
  <c r="N249" i="3" s="1"/>
  <c r="L249" i="3"/>
  <c r="E238" i="3"/>
  <c r="I219" i="3"/>
  <c r="H219" i="3"/>
  <c r="N219" i="3" s="1"/>
  <c r="L219" i="3"/>
  <c r="I214" i="3"/>
  <c r="H214" i="3"/>
  <c r="N214" i="3" s="1"/>
  <c r="L214" i="3"/>
  <c r="O208" i="3"/>
  <c r="I208" i="3"/>
  <c r="H208" i="3"/>
  <c r="N208" i="3" s="1"/>
  <c r="L208" i="3"/>
  <c r="I202" i="3"/>
  <c r="L202" i="3"/>
  <c r="H202" i="3"/>
  <c r="N202" i="3" s="1"/>
  <c r="O197" i="3"/>
  <c r="I197" i="3"/>
  <c r="L197" i="3"/>
  <c r="H197" i="3"/>
  <c r="N197" i="3" s="1"/>
  <c r="Q223" i="3"/>
  <c r="R223" i="3"/>
  <c r="O174" i="3"/>
  <c r="I174" i="3"/>
  <c r="H174" i="3"/>
  <c r="N174" i="3" s="1"/>
  <c r="L174" i="3"/>
  <c r="I169" i="3"/>
  <c r="L169" i="3"/>
  <c r="H169" i="3"/>
  <c r="N169" i="3" s="1"/>
  <c r="O169" i="3"/>
  <c r="O164" i="3"/>
  <c r="I164" i="3"/>
  <c r="H164" i="3"/>
  <c r="N164" i="3" s="1"/>
  <c r="L164" i="3"/>
  <c r="O159" i="3"/>
  <c r="I159" i="3"/>
  <c r="H159" i="3"/>
  <c r="N159" i="3" s="1"/>
  <c r="L159" i="3"/>
  <c r="I152" i="3"/>
  <c r="L152" i="3"/>
  <c r="H152" i="3"/>
  <c r="N152" i="3" s="1"/>
  <c r="O152" i="3"/>
  <c r="I147" i="3"/>
  <c r="L147" i="3"/>
  <c r="H147" i="3"/>
  <c r="N147" i="3" s="1"/>
  <c r="I141" i="3"/>
  <c r="L141" i="3"/>
  <c r="H141" i="3"/>
  <c r="N141" i="3" s="1"/>
  <c r="O141" i="3"/>
  <c r="I133" i="3"/>
  <c r="H133" i="3"/>
  <c r="N133" i="3" s="1"/>
  <c r="L133" i="3"/>
  <c r="O133" i="3"/>
  <c r="I128" i="3"/>
  <c r="H128" i="3"/>
  <c r="N128" i="3" s="1"/>
  <c r="L128" i="3"/>
  <c r="I120" i="3"/>
  <c r="H120" i="3"/>
  <c r="N120" i="3" s="1"/>
  <c r="L120" i="3"/>
  <c r="O120" i="3"/>
  <c r="I113" i="3"/>
  <c r="H113" i="3"/>
  <c r="N113" i="3" s="1"/>
  <c r="L113" i="3"/>
  <c r="O113" i="3"/>
  <c r="I106" i="3"/>
  <c r="H106" i="3"/>
  <c r="N106" i="3" s="1"/>
  <c r="L106" i="3"/>
  <c r="R178" i="3"/>
  <c r="I99" i="3"/>
  <c r="L99" i="3"/>
  <c r="H99" i="3"/>
  <c r="N99" i="3" s="1"/>
  <c r="O99" i="3"/>
  <c r="R86" i="3"/>
  <c r="I71" i="3"/>
  <c r="H71" i="3"/>
  <c r="N71" i="3" s="1"/>
  <c r="L71" i="3"/>
  <c r="O71" i="3"/>
  <c r="Q86" i="3"/>
  <c r="I56" i="3"/>
  <c r="H56" i="3"/>
  <c r="N56" i="3" s="1"/>
  <c r="L56" i="3"/>
  <c r="I45" i="3"/>
  <c r="H45" i="3"/>
  <c r="N45" i="3" s="1"/>
  <c r="L45" i="3"/>
  <c r="I40" i="3"/>
  <c r="H40" i="3"/>
  <c r="N40" i="3" s="1"/>
  <c r="L40" i="3"/>
  <c r="O40" i="3"/>
  <c r="Q60" i="3"/>
  <c r="I35" i="3"/>
  <c r="H35" i="3"/>
  <c r="N35" i="3" s="1"/>
  <c r="L35" i="3"/>
  <c r="O35" i="3"/>
  <c r="R60" i="3"/>
  <c r="I32" i="3"/>
  <c r="H32" i="3"/>
  <c r="N32" i="3" s="1"/>
  <c r="L32" i="3"/>
  <c r="I18" i="3"/>
  <c r="H18" i="3"/>
  <c r="N18" i="3" s="1"/>
  <c r="L18" i="3"/>
  <c r="O18" i="3"/>
  <c r="E261" i="3"/>
  <c r="G61" i="3"/>
  <c r="F87" i="3"/>
  <c r="G25" i="3"/>
  <c r="M25" i="3" s="1"/>
  <c r="G259" i="3"/>
  <c r="G23" i="3"/>
  <c r="E63" i="3"/>
  <c r="F63" i="3" s="1"/>
  <c r="K87" i="3"/>
  <c r="K24" i="3"/>
  <c r="K90" i="3"/>
  <c r="K239" i="3"/>
  <c r="K63" i="3"/>
  <c r="G87" i="3"/>
  <c r="G63" i="3"/>
  <c r="E22" i="3"/>
  <c r="K23" i="3"/>
  <c r="D12" i="3"/>
  <c r="D24" i="3"/>
  <c r="E12" i="3"/>
  <c r="E90" i="3"/>
  <c r="E267" i="3"/>
  <c r="E273" i="3" s="1"/>
  <c r="E346" i="3" s="1"/>
  <c r="K182" i="3"/>
  <c r="E180" i="3"/>
  <c r="K180" i="3"/>
  <c r="E182" i="3"/>
  <c r="K12" i="3"/>
  <c r="Q179" i="3"/>
  <c r="Q178" i="3" s="1"/>
  <c r="G181" i="3"/>
  <c r="M181" i="3" s="1"/>
  <c r="G12" i="3"/>
  <c r="G24" i="3"/>
  <c r="D62" i="3"/>
  <c r="F62" i="3" s="1"/>
  <c r="K61" i="3"/>
  <c r="D89" i="3"/>
  <c r="F89" i="3" s="1"/>
  <c r="K267" i="3"/>
  <c r="D61" i="3"/>
  <c r="F61" i="3" s="1"/>
  <c r="G90" i="3"/>
  <c r="D90" i="3"/>
  <c r="D179" i="3"/>
  <c r="E179" i="3"/>
  <c r="G179" i="3"/>
  <c r="G180" i="3"/>
  <c r="G182" i="3"/>
  <c r="G226" i="3"/>
  <c r="E226" i="3"/>
  <c r="F226" i="3" s="1"/>
  <c r="D182" i="3"/>
  <c r="E224" i="3"/>
  <c r="F224" i="3" s="1"/>
  <c r="K179" i="3"/>
  <c r="R267" i="3"/>
  <c r="R273" i="3" s="1"/>
  <c r="R346" i="3" s="1"/>
  <c r="Q267" i="3"/>
  <c r="Q273" i="3" s="1"/>
  <c r="Q346" i="3" s="1"/>
  <c r="G224" i="3"/>
  <c r="G238" i="3"/>
  <c r="Q266" i="3"/>
  <c r="Q272" i="3" s="1"/>
  <c r="Q345" i="3" s="1"/>
  <c r="K224" i="3"/>
  <c r="K225" i="3"/>
  <c r="D239" i="3"/>
  <c r="F239" i="3" s="1"/>
  <c r="R266" i="3"/>
  <c r="R272" i="3" s="1"/>
  <c r="R345" i="3" s="1"/>
  <c r="E225" i="3"/>
  <c r="D258" i="3"/>
  <c r="K259" i="3"/>
  <c r="K226" i="3"/>
  <c r="K240" i="3"/>
  <c r="Q268" i="3"/>
  <c r="Q274" i="3" s="1"/>
  <c r="Q347" i="3" s="1"/>
  <c r="R268" i="3"/>
  <c r="R274" i="3" s="1"/>
  <c r="R347" i="3" s="1"/>
  <c r="E260" i="3"/>
  <c r="F260" i="3" s="1"/>
  <c r="G261" i="3"/>
  <c r="M261" i="3" s="1"/>
  <c r="K260" i="3"/>
  <c r="G260" i="3"/>
  <c r="R265" i="3"/>
  <c r="I253" i="3" l="1"/>
  <c r="I215" i="3"/>
  <c r="O158" i="3"/>
  <c r="H163" i="3"/>
  <c r="N163" i="3" s="1"/>
  <c r="I196" i="3"/>
  <c r="H196" i="3"/>
  <c r="N196" i="3" s="1"/>
  <c r="O196" i="3"/>
  <c r="L140" i="3"/>
  <c r="L233" i="3"/>
  <c r="L173" i="3"/>
  <c r="O215" i="3"/>
  <c r="I173" i="3"/>
  <c r="H173" i="3"/>
  <c r="N173" i="3" s="1"/>
  <c r="L17" i="3"/>
  <c r="I119" i="3"/>
  <c r="L76" i="3"/>
  <c r="H233" i="3"/>
  <c r="N233" i="3" s="1"/>
  <c r="H240" i="3"/>
  <c r="N240" i="3" s="1"/>
  <c r="I233" i="3"/>
  <c r="H13" i="3"/>
  <c r="N13" i="3" s="1"/>
  <c r="I70" i="3"/>
  <c r="O146" i="3"/>
  <c r="F179" i="3"/>
  <c r="H179" i="3" s="1"/>
  <c r="N179" i="3" s="1"/>
  <c r="L279" i="3"/>
  <c r="O44" i="3"/>
  <c r="H253" i="3"/>
  <c r="N253" i="3" s="1"/>
  <c r="H44" i="3"/>
  <c r="N44" i="3" s="1"/>
  <c r="I201" i="3"/>
  <c r="L253" i="3"/>
  <c r="H146" i="3"/>
  <c r="N146" i="3" s="1"/>
  <c r="L146" i="3"/>
  <c r="O70" i="3"/>
  <c r="H70" i="3"/>
  <c r="N70" i="3" s="1"/>
  <c r="I44" i="3"/>
  <c r="L29" i="3"/>
  <c r="I29" i="3"/>
  <c r="L151" i="3"/>
  <c r="I55" i="3"/>
  <c r="O151" i="3"/>
  <c r="I151" i="3"/>
  <c r="D180" i="3"/>
  <c r="F180" i="3" s="1"/>
  <c r="H180" i="3" s="1"/>
  <c r="N180" i="3" s="1"/>
  <c r="O218" i="3"/>
  <c r="L188" i="4"/>
  <c r="I188" i="4"/>
  <c r="O188" i="4"/>
  <c r="H55" i="3"/>
  <c r="N55" i="3" s="1"/>
  <c r="L13" i="3"/>
  <c r="F14" i="4"/>
  <c r="L14" i="4" s="1"/>
  <c r="H119" i="3"/>
  <c r="N119" i="3" s="1"/>
  <c r="H201" i="3"/>
  <c r="N201" i="3" s="1"/>
  <c r="H23" i="3"/>
  <c r="N23" i="3" s="1"/>
  <c r="J270" i="3"/>
  <c r="J345" i="3"/>
  <c r="J343" i="3" s="1"/>
  <c r="H132" i="3"/>
  <c r="N132" i="3" s="1"/>
  <c r="O55" i="3"/>
  <c r="O201" i="3"/>
  <c r="O119" i="3"/>
  <c r="H29" i="3"/>
  <c r="N29" i="3" s="1"/>
  <c r="D12" i="4"/>
  <c r="F12" i="4" s="1"/>
  <c r="O12" i="4" s="1"/>
  <c r="D23" i="4"/>
  <c r="D22" i="4" s="1"/>
  <c r="F22" i="4" s="1"/>
  <c r="F13" i="4"/>
  <c r="L13" i="4" s="1"/>
  <c r="F182" i="3"/>
  <c r="F12" i="3"/>
  <c r="H12" i="3" s="1"/>
  <c r="N12" i="3" s="1"/>
  <c r="H279" i="3"/>
  <c r="N279" i="3" s="1"/>
  <c r="I163" i="3"/>
  <c r="I218" i="3"/>
  <c r="H39" i="3"/>
  <c r="N39" i="3" s="1"/>
  <c r="H76" i="3"/>
  <c r="N76" i="3" s="1"/>
  <c r="L215" i="3"/>
  <c r="O140" i="3"/>
  <c r="H140" i="3"/>
  <c r="N140" i="3" s="1"/>
  <c r="L105" i="3"/>
  <c r="H105" i="3"/>
  <c r="N105" i="3" s="1"/>
  <c r="O105" i="3"/>
  <c r="F90" i="3"/>
  <c r="I90" i="3" s="1"/>
  <c r="D22" i="3"/>
  <c r="F22" i="3" s="1"/>
  <c r="F24" i="3"/>
  <c r="L24" i="3" s="1"/>
  <c r="H98" i="3"/>
  <c r="N98" i="3" s="1"/>
  <c r="I98" i="3"/>
  <c r="I76" i="3"/>
  <c r="I17" i="3"/>
  <c r="L218" i="3"/>
  <c r="F213" i="3"/>
  <c r="I213" i="3" s="1"/>
  <c r="O39" i="3"/>
  <c r="L98" i="3"/>
  <c r="L112" i="3"/>
  <c r="I112" i="3"/>
  <c r="I105" i="3"/>
  <c r="O279" i="3"/>
  <c r="L39" i="3"/>
  <c r="L163" i="3"/>
  <c r="H17" i="3"/>
  <c r="N17" i="3" s="1"/>
  <c r="L158" i="3"/>
  <c r="H158" i="3"/>
  <c r="N158" i="3" s="1"/>
  <c r="F261" i="3"/>
  <c r="L261" i="3" s="1"/>
  <c r="O112" i="3"/>
  <c r="H168" i="3"/>
  <c r="N168" i="3" s="1"/>
  <c r="O168" i="3"/>
  <c r="I168" i="3"/>
  <c r="O132" i="3"/>
  <c r="I132" i="3"/>
  <c r="I248" i="3"/>
  <c r="O248" i="3"/>
  <c r="H248" i="3"/>
  <c r="N248" i="3" s="1"/>
  <c r="I233" i="4"/>
  <c r="L233" i="4"/>
  <c r="O233" i="4"/>
  <c r="H233" i="4"/>
  <c r="N233" i="4" s="1"/>
  <c r="L147" i="4"/>
  <c r="H147" i="4"/>
  <c r="N147" i="4" s="1"/>
  <c r="I147" i="4"/>
  <c r="O147" i="4"/>
  <c r="I45" i="4"/>
  <c r="H45" i="4"/>
  <c r="N45" i="4" s="1"/>
  <c r="L45" i="4"/>
  <c r="O45" i="4"/>
  <c r="F259" i="4"/>
  <c r="D265" i="4"/>
  <c r="O191" i="4"/>
  <c r="L191" i="4"/>
  <c r="H191" i="4"/>
  <c r="N191" i="4" s="1"/>
  <c r="I191" i="4"/>
  <c r="O112" i="4"/>
  <c r="I112" i="4"/>
  <c r="L112" i="4"/>
  <c r="H112" i="4"/>
  <c r="N112" i="4" s="1"/>
  <c r="H120" i="4"/>
  <c r="N120" i="4" s="1"/>
  <c r="I120" i="4"/>
  <c r="L120" i="4"/>
  <c r="O120" i="4"/>
  <c r="H99" i="4"/>
  <c r="N99" i="4" s="1"/>
  <c r="L99" i="4"/>
  <c r="I99" i="4"/>
  <c r="O99" i="4"/>
  <c r="I133" i="4"/>
  <c r="O133" i="4"/>
  <c r="L133" i="4"/>
  <c r="H133" i="4"/>
  <c r="N133" i="4" s="1"/>
  <c r="L39" i="4"/>
  <c r="O39" i="4"/>
  <c r="I39" i="4"/>
  <c r="H39" i="4"/>
  <c r="N39" i="4" s="1"/>
  <c r="I201" i="4"/>
  <c r="H201" i="4"/>
  <c r="N201" i="4" s="1"/>
  <c r="L201" i="4"/>
  <c r="O201" i="4"/>
  <c r="L15" i="4"/>
  <c r="I15" i="4"/>
  <c r="O15" i="4"/>
  <c r="H15" i="4"/>
  <c r="N15" i="4" s="1"/>
  <c r="L163" i="4"/>
  <c r="I163" i="4"/>
  <c r="O163" i="4"/>
  <c r="H163" i="4"/>
  <c r="N163" i="4" s="1"/>
  <c r="L146" i="4"/>
  <c r="H146" i="4"/>
  <c r="N146" i="4" s="1"/>
  <c r="O146" i="4"/>
  <c r="I146" i="4"/>
  <c r="H219" i="4"/>
  <c r="N219" i="4" s="1"/>
  <c r="L219" i="4"/>
  <c r="I219" i="4"/>
  <c r="O219" i="4"/>
  <c r="L77" i="4"/>
  <c r="I77" i="4"/>
  <c r="H77" i="4"/>
  <c r="N77" i="4" s="1"/>
  <c r="O77" i="4"/>
  <c r="F24" i="4"/>
  <c r="H240" i="4"/>
  <c r="N240" i="4" s="1"/>
  <c r="L240" i="4"/>
  <c r="I240" i="4"/>
  <c r="O240" i="4"/>
  <c r="I251" i="4"/>
  <c r="L251" i="4"/>
  <c r="H251" i="4"/>
  <c r="N251" i="4" s="1"/>
  <c r="O251" i="4"/>
  <c r="L44" i="4"/>
  <c r="O44" i="4"/>
  <c r="I44" i="4"/>
  <c r="H44" i="4"/>
  <c r="N44" i="4" s="1"/>
  <c r="H158" i="4"/>
  <c r="N158" i="4" s="1"/>
  <c r="L158" i="4"/>
  <c r="O158" i="4"/>
  <c r="I158" i="4"/>
  <c r="H249" i="4"/>
  <c r="N249" i="4" s="1"/>
  <c r="O249" i="4"/>
  <c r="I249" i="4"/>
  <c r="L249" i="4"/>
  <c r="H250" i="4"/>
  <c r="N250" i="4" s="1"/>
  <c r="L250" i="4"/>
  <c r="I250" i="4"/>
  <c r="O250" i="4"/>
  <c r="H141" i="4"/>
  <c r="N141" i="4" s="1"/>
  <c r="O141" i="4"/>
  <c r="I141" i="4"/>
  <c r="L141" i="4"/>
  <c r="L220" i="4"/>
  <c r="I220" i="4"/>
  <c r="O220" i="4"/>
  <c r="H220" i="4"/>
  <c r="N220" i="4" s="1"/>
  <c r="H169" i="4"/>
  <c r="N169" i="4" s="1"/>
  <c r="O169" i="4"/>
  <c r="L169" i="4"/>
  <c r="I169" i="4"/>
  <c r="I119" i="4"/>
  <c r="H119" i="4"/>
  <c r="N119" i="4" s="1"/>
  <c r="O119" i="4"/>
  <c r="L119" i="4"/>
  <c r="O98" i="4"/>
  <c r="L98" i="4"/>
  <c r="I98" i="4"/>
  <c r="H98" i="4"/>
  <c r="N98" i="4" s="1"/>
  <c r="L132" i="4"/>
  <c r="H132" i="4"/>
  <c r="N132" i="4" s="1"/>
  <c r="I132" i="4"/>
  <c r="O132" i="4"/>
  <c r="L221" i="4"/>
  <c r="I221" i="4"/>
  <c r="O221" i="4"/>
  <c r="H221" i="4"/>
  <c r="N221" i="4" s="1"/>
  <c r="H128" i="4"/>
  <c r="N128" i="4" s="1"/>
  <c r="I128" i="4"/>
  <c r="L128" i="4"/>
  <c r="O128" i="4"/>
  <c r="F61" i="4"/>
  <c r="D60" i="4"/>
  <c r="F60" i="4" s="1"/>
  <c r="H106" i="4"/>
  <c r="N106" i="4" s="1"/>
  <c r="L106" i="4"/>
  <c r="O106" i="4"/>
  <c r="I106" i="4"/>
  <c r="L151" i="4"/>
  <c r="H151" i="4"/>
  <c r="N151" i="4" s="1"/>
  <c r="I151" i="4"/>
  <c r="O151" i="4"/>
  <c r="H214" i="4"/>
  <c r="N214" i="4" s="1"/>
  <c r="I214" i="4"/>
  <c r="L214" i="4"/>
  <c r="O214" i="4"/>
  <c r="D86" i="4"/>
  <c r="I90" i="4"/>
  <c r="H90" i="4"/>
  <c r="N90" i="4" s="1"/>
  <c r="L90" i="4"/>
  <c r="O90" i="4"/>
  <c r="H152" i="4"/>
  <c r="N152" i="4" s="1"/>
  <c r="L152" i="4"/>
  <c r="I152" i="4"/>
  <c r="O152" i="4"/>
  <c r="H234" i="4"/>
  <c r="N234" i="4" s="1"/>
  <c r="L234" i="4"/>
  <c r="O234" i="4"/>
  <c r="I234" i="4"/>
  <c r="I56" i="4"/>
  <c r="L56" i="4"/>
  <c r="H56" i="4"/>
  <c r="N56" i="4" s="1"/>
  <c r="O56" i="4"/>
  <c r="L182" i="4"/>
  <c r="O182" i="4"/>
  <c r="I182" i="4"/>
  <c r="H182" i="4"/>
  <c r="N182" i="4" s="1"/>
  <c r="O236" i="4"/>
  <c r="I236" i="4"/>
  <c r="L236" i="4"/>
  <c r="H236" i="4"/>
  <c r="N236" i="4" s="1"/>
  <c r="H218" i="4"/>
  <c r="N218" i="4" s="1"/>
  <c r="L218" i="4"/>
  <c r="I218" i="4"/>
  <c r="O218" i="4"/>
  <c r="L32" i="4"/>
  <c r="O32" i="4"/>
  <c r="H32" i="4"/>
  <c r="N32" i="4" s="1"/>
  <c r="I32" i="4"/>
  <c r="L254" i="4"/>
  <c r="O254" i="4"/>
  <c r="H254" i="4"/>
  <c r="N254" i="4" s="1"/>
  <c r="I254" i="4"/>
  <c r="I175" i="4"/>
  <c r="L175" i="4"/>
  <c r="O175" i="4"/>
  <c r="H175" i="4"/>
  <c r="N175" i="4" s="1"/>
  <c r="I62" i="4"/>
  <c r="O62" i="4"/>
  <c r="H62" i="4"/>
  <c r="N62" i="4" s="1"/>
  <c r="L62" i="4"/>
  <c r="O89" i="4"/>
  <c r="L89" i="4"/>
  <c r="H89" i="4"/>
  <c r="N89" i="4" s="1"/>
  <c r="I89" i="4"/>
  <c r="L248" i="4"/>
  <c r="I248" i="4"/>
  <c r="O248" i="4"/>
  <c r="H248" i="4"/>
  <c r="N248" i="4" s="1"/>
  <c r="I72" i="4"/>
  <c r="O72" i="4"/>
  <c r="L72" i="4"/>
  <c r="H72" i="4"/>
  <c r="N72" i="4" s="1"/>
  <c r="H192" i="4"/>
  <c r="N192" i="4" s="1"/>
  <c r="I192" i="4"/>
  <c r="L192" i="4"/>
  <c r="O192" i="4"/>
  <c r="H74" i="4"/>
  <c r="N74" i="4" s="1"/>
  <c r="I74" i="4"/>
  <c r="L74" i="4"/>
  <c r="O74" i="4"/>
  <c r="O113" i="4"/>
  <c r="H113" i="4"/>
  <c r="N113" i="4" s="1"/>
  <c r="L113" i="4"/>
  <c r="I113" i="4"/>
  <c r="O196" i="4"/>
  <c r="I196" i="4"/>
  <c r="H196" i="4"/>
  <c r="N196" i="4" s="1"/>
  <c r="L196" i="4"/>
  <c r="O17" i="4"/>
  <c r="L17" i="4"/>
  <c r="H17" i="4"/>
  <c r="N17" i="4" s="1"/>
  <c r="I17" i="4"/>
  <c r="L115" i="4"/>
  <c r="O115" i="4"/>
  <c r="I115" i="4"/>
  <c r="H115" i="4"/>
  <c r="N115" i="4" s="1"/>
  <c r="F179" i="4"/>
  <c r="O30" i="4"/>
  <c r="L30" i="4"/>
  <c r="H30" i="4"/>
  <c r="N30" i="4" s="1"/>
  <c r="I30" i="4"/>
  <c r="O35" i="4"/>
  <c r="L35" i="4"/>
  <c r="H35" i="4"/>
  <c r="N35" i="4" s="1"/>
  <c r="I35" i="4"/>
  <c r="F25" i="4"/>
  <c r="H164" i="4"/>
  <c r="N164" i="4" s="1"/>
  <c r="I164" i="4"/>
  <c r="L164" i="4"/>
  <c r="O164" i="4"/>
  <c r="H63" i="4"/>
  <c r="N63" i="4" s="1"/>
  <c r="O63" i="4"/>
  <c r="L63" i="4"/>
  <c r="I63" i="4"/>
  <c r="H253" i="4"/>
  <c r="N253" i="4" s="1"/>
  <c r="I253" i="4"/>
  <c r="L253" i="4"/>
  <c r="O253" i="4"/>
  <c r="F261" i="4"/>
  <c r="I159" i="4"/>
  <c r="O159" i="4"/>
  <c r="L159" i="4"/>
  <c r="H159" i="4"/>
  <c r="N159" i="4" s="1"/>
  <c r="L88" i="4"/>
  <c r="O88" i="4"/>
  <c r="I88" i="4"/>
  <c r="H88" i="4"/>
  <c r="N88" i="4" s="1"/>
  <c r="L173" i="4"/>
  <c r="O173" i="4"/>
  <c r="H173" i="4"/>
  <c r="N173" i="4" s="1"/>
  <c r="I173" i="4"/>
  <c r="I29" i="4"/>
  <c r="L29" i="4"/>
  <c r="O29" i="4"/>
  <c r="H29" i="4"/>
  <c r="N29" i="4" s="1"/>
  <c r="L34" i="4"/>
  <c r="O34" i="4"/>
  <c r="H34" i="4"/>
  <c r="N34" i="4" s="1"/>
  <c r="I34" i="4"/>
  <c r="L40" i="4"/>
  <c r="I40" i="4"/>
  <c r="H40" i="4"/>
  <c r="N40" i="4" s="1"/>
  <c r="O40" i="4"/>
  <c r="L202" i="4"/>
  <c r="I202" i="4"/>
  <c r="O202" i="4"/>
  <c r="H202" i="4"/>
  <c r="N202" i="4" s="1"/>
  <c r="F239" i="4"/>
  <c r="D238" i="4"/>
  <c r="F238" i="4" s="1"/>
  <c r="I55" i="4"/>
  <c r="L55" i="4"/>
  <c r="H55" i="4"/>
  <c r="N55" i="4" s="1"/>
  <c r="O55" i="4"/>
  <c r="L176" i="4"/>
  <c r="H176" i="4"/>
  <c r="N176" i="4" s="1"/>
  <c r="O176" i="4"/>
  <c r="I176" i="4"/>
  <c r="H241" i="4"/>
  <c r="N241" i="4" s="1"/>
  <c r="L241" i="4"/>
  <c r="I241" i="4"/>
  <c r="O241" i="4"/>
  <c r="F224" i="4"/>
  <c r="H76" i="4"/>
  <c r="N76" i="4" s="1"/>
  <c r="L76" i="4"/>
  <c r="I76" i="4"/>
  <c r="O76" i="4"/>
  <c r="O235" i="4"/>
  <c r="I235" i="4"/>
  <c r="L235" i="4"/>
  <c r="H235" i="4"/>
  <c r="N235" i="4" s="1"/>
  <c r="I31" i="4"/>
  <c r="H31" i="4"/>
  <c r="N31" i="4" s="1"/>
  <c r="L31" i="4"/>
  <c r="O31" i="4"/>
  <c r="H73" i="4"/>
  <c r="N73" i="4" s="1"/>
  <c r="I73" i="4"/>
  <c r="O73" i="4"/>
  <c r="L73" i="4"/>
  <c r="L208" i="4"/>
  <c r="H208" i="4"/>
  <c r="N208" i="4" s="1"/>
  <c r="I208" i="4"/>
  <c r="O208" i="4"/>
  <c r="D258" i="4"/>
  <c r="F258" i="4" s="1"/>
  <c r="F260" i="4"/>
  <c r="L140" i="4"/>
  <c r="O140" i="4"/>
  <c r="H140" i="4"/>
  <c r="N140" i="4" s="1"/>
  <c r="I140" i="4"/>
  <c r="H168" i="4"/>
  <c r="N168" i="4" s="1"/>
  <c r="I168" i="4"/>
  <c r="L168" i="4"/>
  <c r="O168" i="4"/>
  <c r="L197" i="4"/>
  <c r="I197" i="4"/>
  <c r="O197" i="4"/>
  <c r="H197" i="4"/>
  <c r="N197" i="4" s="1"/>
  <c r="I18" i="4"/>
  <c r="H18" i="4"/>
  <c r="N18" i="4" s="1"/>
  <c r="L18" i="4"/>
  <c r="O18" i="4"/>
  <c r="F181" i="4"/>
  <c r="D267" i="4"/>
  <c r="L187" i="4"/>
  <c r="H187" i="4"/>
  <c r="N187" i="4" s="1"/>
  <c r="O187" i="4"/>
  <c r="I187" i="4"/>
  <c r="L174" i="4"/>
  <c r="H174" i="4"/>
  <c r="N174" i="4" s="1"/>
  <c r="O174" i="4"/>
  <c r="I174" i="4"/>
  <c r="O105" i="4"/>
  <c r="H105" i="4"/>
  <c r="N105" i="4" s="1"/>
  <c r="I105" i="4"/>
  <c r="L105" i="4"/>
  <c r="I226" i="3"/>
  <c r="M180" i="3"/>
  <c r="L88" i="3"/>
  <c r="M87" i="3"/>
  <c r="L87" i="3"/>
  <c r="D127" i="3"/>
  <c r="F127" i="3" s="1"/>
  <c r="F209" i="3"/>
  <c r="M179" i="3"/>
  <c r="I63" i="3"/>
  <c r="I188" i="3"/>
  <c r="H188" i="3"/>
  <c r="N188" i="3" s="1"/>
  <c r="L188" i="3"/>
  <c r="O188" i="3"/>
  <c r="E178" i="3"/>
  <c r="M12" i="3"/>
  <c r="M182" i="3"/>
  <c r="M90" i="3"/>
  <c r="H186" i="3"/>
  <c r="N186" i="3" s="1"/>
  <c r="I186" i="3"/>
  <c r="L186" i="3"/>
  <c r="O241" i="3"/>
  <c r="M240" i="3"/>
  <c r="L240" i="3"/>
  <c r="M259" i="3"/>
  <c r="L259" i="3"/>
  <c r="H89" i="3"/>
  <c r="N89" i="3" s="1"/>
  <c r="L89" i="3"/>
  <c r="I14" i="3"/>
  <c r="L14" i="3"/>
  <c r="M239" i="3"/>
  <c r="L239" i="3"/>
  <c r="M225" i="3"/>
  <c r="H181" i="3"/>
  <c r="N181" i="3" s="1"/>
  <c r="L181" i="3"/>
  <c r="O181" i="3"/>
  <c r="I181" i="3"/>
  <c r="M61" i="3"/>
  <c r="L61" i="3"/>
  <c r="M23" i="3"/>
  <c r="L23" i="3"/>
  <c r="L62" i="3"/>
  <c r="M24" i="3"/>
  <c r="M260" i="3"/>
  <c r="M226" i="3"/>
  <c r="O226" i="3" s="1"/>
  <c r="L226" i="3"/>
  <c r="M224" i="3"/>
  <c r="L224" i="3"/>
  <c r="D267" i="3"/>
  <c r="F267" i="3" s="1"/>
  <c r="L267" i="3" s="1"/>
  <c r="N15" i="3"/>
  <c r="L15" i="3"/>
  <c r="O15" i="3"/>
  <c r="L63" i="3"/>
  <c r="M63" i="3"/>
  <c r="O63" i="3" s="1"/>
  <c r="H241" i="3"/>
  <c r="N241" i="3" s="1"/>
  <c r="I241" i="3"/>
  <c r="O25" i="3"/>
  <c r="L241" i="3"/>
  <c r="G258" i="3"/>
  <c r="K238" i="3"/>
  <c r="E268" i="3"/>
  <c r="E274" i="3" s="1"/>
  <c r="E347" i="3" s="1"/>
  <c r="D265" i="3"/>
  <c r="Q265" i="3"/>
  <c r="Q264" i="3" s="1"/>
  <c r="H87" i="3"/>
  <c r="N87" i="3" s="1"/>
  <c r="K86" i="3"/>
  <c r="E86" i="3"/>
  <c r="K268" i="3"/>
  <c r="D268" i="3"/>
  <c r="G265" i="3"/>
  <c r="G271" i="3" s="1"/>
  <c r="G344" i="3" s="1"/>
  <c r="I88" i="3"/>
  <c r="I87" i="3"/>
  <c r="E265" i="3"/>
  <c r="E60" i="3"/>
  <c r="H62" i="3"/>
  <c r="N62" i="3" s="1"/>
  <c r="H63" i="3"/>
  <c r="N63" i="3" s="1"/>
  <c r="I25" i="3"/>
  <c r="E266" i="3"/>
  <c r="E272" i="3" s="1"/>
  <c r="E345" i="3" s="1"/>
  <c r="I23" i="3"/>
  <c r="H259" i="3"/>
  <c r="N259" i="3" s="1"/>
  <c r="H25" i="3"/>
  <c r="N25" i="3" s="1"/>
  <c r="R264" i="3"/>
  <c r="G268" i="3"/>
  <c r="K265" i="3"/>
  <c r="K258" i="3"/>
  <c r="I259" i="3"/>
  <c r="E223" i="3"/>
  <c r="R271" i="3"/>
  <c r="R344" i="3" s="1"/>
  <c r="R343" i="3" s="1"/>
  <c r="G267" i="3"/>
  <c r="M267" i="3" s="1"/>
  <c r="K266" i="3"/>
  <c r="K223" i="3"/>
  <c r="K178" i="3"/>
  <c r="H226" i="3"/>
  <c r="N226" i="3" s="1"/>
  <c r="H14" i="3"/>
  <c r="N14" i="3" s="1"/>
  <c r="O13" i="3"/>
  <c r="I62" i="3"/>
  <c r="K22" i="3"/>
  <c r="I89" i="3"/>
  <c r="G266" i="3"/>
  <c r="G223" i="3"/>
  <c r="H224" i="3"/>
  <c r="N224" i="3" s="1"/>
  <c r="G178" i="3"/>
  <c r="D86" i="3"/>
  <c r="O89" i="3"/>
  <c r="H88" i="3"/>
  <c r="N88" i="3" s="1"/>
  <c r="G22" i="3"/>
  <c r="E258" i="3"/>
  <c r="F258" i="3" s="1"/>
  <c r="D238" i="3"/>
  <c r="H260" i="3"/>
  <c r="N260" i="3" s="1"/>
  <c r="D60" i="3"/>
  <c r="K273" i="3"/>
  <c r="K346" i="3" s="1"/>
  <c r="K60" i="3"/>
  <c r="G86" i="3"/>
  <c r="O14" i="3"/>
  <c r="G60" i="3"/>
  <c r="O90" i="3" l="1"/>
  <c r="L90" i="3"/>
  <c r="H90" i="3"/>
  <c r="N90" i="3" s="1"/>
  <c r="M178" i="3"/>
  <c r="F268" i="3"/>
  <c r="I268" i="3" s="1"/>
  <c r="O261" i="3"/>
  <c r="D178" i="3"/>
  <c r="F178" i="3" s="1"/>
  <c r="I178" i="3" s="1"/>
  <c r="O14" i="4"/>
  <c r="D273" i="3"/>
  <c r="F273" i="3" s="1"/>
  <c r="L273" i="3" s="1"/>
  <c r="O13" i="4"/>
  <c r="L12" i="4"/>
  <c r="F23" i="4"/>
  <c r="H23" i="4" s="1"/>
  <c r="N23" i="4" s="1"/>
  <c r="D271" i="4"/>
  <c r="D344" i="4" s="1"/>
  <c r="H13" i="4"/>
  <c r="N13" i="4" s="1"/>
  <c r="H12" i="4"/>
  <c r="N12" i="4" s="1"/>
  <c r="I13" i="4"/>
  <c r="I12" i="4"/>
  <c r="D225" i="3"/>
  <c r="F225" i="3" s="1"/>
  <c r="L213" i="3"/>
  <c r="I14" i="4"/>
  <c r="O213" i="3"/>
  <c r="H261" i="3"/>
  <c r="N261" i="3" s="1"/>
  <c r="H213" i="3"/>
  <c r="N213" i="3" s="1"/>
  <c r="H14" i="4"/>
  <c r="N14" i="4" s="1"/>
  <c r="I261" i="3"/>
  <c r="F60" i="3"/>
  <c r="I60" i="3" s="1"/>
  <c r="D271" i="3"/>
  <c r="D344" i="3" s="1"/>
  <c r="F265" i="3"/>
  <c r="H265" i="3" s="1"/>
  <c r="N265" i="3" s="1"/>
  <c r="F238" i="3"/>
  <c r="H238" i="3" s="1"/>
  <c r="N238" i="3" s="1"/>
  <c r="F86" i="3"/>
  <c r="L86" i="3" s="1"/>
  <c r="O260" i="4"/>
  <c r="H260" i="4"/>
  <c r="N260" i="4" s="1"/>
  <c r="L260" i="4"/>
  <c r="I260" i="4"/>
  <c r="O24" i="4"/>
  <c r="L24" i="4"/>
  <c r="I24" i="4"/>
  <c r="H24" i="4"/>
  <c r="N24" i="4" s="1"/>
  <c r="I239" i="4"/>
  <c r="O239" i="4"/>
  <c r="H239" i="4"/>
  <c r="N239" i="4" s="1"/>
  <c r="L239" i="4"/>
  <c r="I224" i="4"/>
  <c r="L224" i="4"/>
  <c r="H224" i="4"/>
  <c r="N224" i="4" s="1"/>
  <c r="O224" i="4"/>
  <c r="I261" i="4"/>
  <c r="L261" i="4"/>
  <c r="O261" i="4"/>
  <c r="H261" i="4"/>
  <c r="N261" i="4" s="1"/>
  <c r="H61" i="4"/>
  <c r="N61" i="4" s="1"/>
  <c r="L61" i="4"/>
  <c r="I61" i="4"/>
  <c r="O61" i="4"/>
  <c r="H238" i="4"/>
  <c r="N238" i="4" s="1"/>
  <c r="I238" i="4"/>
  <c r="L238" i="4"/>
  <c r="O238" i="4"/>
  <c r="H258" i="4"/>
  <c r="N258" i="4" s="1"/>
  <c r="L258" i="4"/>
  <c r="O258" i="4"/>
  <c r="I258" i="4"/>
  <c r="H25" i="4"/>
  <c r="N25" i="4" s="1"/>
  <c r="O25" i="4"/>
  <c r="I25" i="4"/>
  <c r="L25" i="4"/>
  <c r="H22" i="4"/>
  <c r="N22" i="4" s="1"/>
  <c r="L22" i="4"/>
  <c r="I22" i="4"/>
  <c r="O22" i="4"/>
  <c r="F267" i="4"/>
  <c r="D273" i="4"/>
  <c r="D346" i="4" s="1"/>
  <c r="F346" i="4" s="1"/>
  <c r="I181" i="4"/>
  <c r="O181" i="4"/>
  <c r="H181" i="4"/>
  <c r="N181" i="4" s="1"/>
  <c r="L181" i="4"/>
  <c r="H179" i="4"/>
  <c r="N179" i="4" s="1"/>
  <c r="I179" i="4"/>
  <c r="O179" i="4"/>
  <c r="L179" i="4"/>
  <c r="I60" i="4"/>
  <c r="O60" i="4"/>
  <c r="H60" i="4"/>
  <c r="N60" i="4" s="1"/>
  <c r="L60" i="4"/>
  <c r="H259" i="4"/>
  <c r="N259" i="4" s="1"/>
  <c r="L259" i="4"/>
  <c r="I259" i="4"/>
  <c r="O259" i="4"/>
  <c r="L129" i="3"/>
  <c r="H129" i="3"/>
  <c r="N129" i="3" s="1"/>
  <c r="O129" i="3"/>
  <c r="I129" i="3"/>
  <c r="M86" i="3"/>
  <c r="D207" i="3"/>
  <c r="F207" i="3" s="1"/>
  <c r="L127" i="3"/>
  <c r="I127" i="3"/>
  <c r="O127" i="3"/>
  <c r="H127" i="3"/>
  <c r="N127" i="3" s="1"/>
  <c r="I22" i="3"/>
  <c r="M60" i="3"/>
  <c r="M266" i="3"/>
  <c r="M258" i="3"/>
  <c r="L258" i="3"/>
  <c r="M22" i="3"/>
  <c r="L22" i="3"/>
  <c r="M223" i="3"/>
  <c r="I12" i="3"/>
  <c r="L12" i="3"/>
  <c r="M238" i="3"/>
  <c r="K271" i="3"/>
  <c r="K344" i="3" s="1"/>
  <c r="M265" i="3"/>
  <c r="M268" i="3"/>
  <c r="H182" i="3"/>
  <c r="N182" i="3" s="1"/>
  <c r="I182" i="3"/>
  <c r="L182" i="3"/>
  <c r="O182" i="3"/>
  <c r="L260" i="3"/>
  <c r="E264" i="3"/>
  <c r="L180" i="3"/>
  <c r="I180" i="3"/>
  <c r="D274" i="3"/>
  <c r="D347" i="3" s="1"/>
  <c r="F347" i="3" s="1"/>
  <c r="Q271" i="3"/>
  <c r="Q344" i="3" s="1"/>
  <c r="Q343" i="3" s="1"/>
  <c r="E271" i="3"/>
  <c r="E344" i="3" s="1"/>
  <c r="E343" i="3" s="1"/>
  <c r="K274" i="3"/>
  <c r="K347" i="3" s="1"/>
  <c r="O87" i="3"/>
  <c r="H267" i="3"/>
  <c r="N267" i="3" s="1"/>
  <c r="I179" i="3"/>
  <c r="H258" i="3"/>
  <c r="N258" i="3" s="1"/>
  <c r="I258" i="3"/>
  <c r="H24" i="3"/>
  <c r="N24" i="3" s="1"/>
  <c r="O61" i="3"/>
  <c r="O240" i="3"/>
  <c r="O62" i="3"/>
  <c r="O24" i="3"/>
  <c r="I260" i="3"/>
  <c r="L179" i="3"/>
  <c r="K272" i="3"/>
  <c r="K345" i="3" s="1"/>
  <c r="O180" i="3"/>
  <c r="H239" i="3"/>
  <c r="N239" i="3" s="1"/>
  <c r="I239" i="3"/>
  <c r="I224" i="3"/>
  <c r="O12" i="3"/>
  <c r="I24" i="3"/>
  <c r="O224" i="3"/>
  <c r="R270" i="3"/>
  <c r="K264" i="3"/>
  <c r="G274" i="3"/>
  <c r="G347" i="3" s="1"/>
  <c r="H61" i="3"/>
  <c r="N61" i="3" s="1"/>
  <c r="I61" i="3"/>
  <c r="O88" i="3"/>
  <c r="O267" i="3"/>
  <c r="O239" i="3"/>
  <c r="O23" i="3"/>
  <c r="G272" i="3"/>
  <c r="G345" i="3" s="1"/>
  <c r="G264" i="3"/>
  <c r="H22" i="3"/>
  <c r="N22" i="3" s="1"/>
  <c r="O179" i="3"/>
  <c r="O260" i="3"/>
  <c r="G273" i="3"/>
  <c r="I267" i="3"/>
  <c r="O259" i="3"/>
  <c r="D266" i="3" l="1"/>
  <c r="F266" i="3" s="1"/>
  <c r="L266" i="3" s="1"/>
  <c r="I238" i="3"/>
  <c r="D346" i="3"/>
  <c r="F346" i="3" s="1"/>
  <c r="L346" i="3" s="1"/>
  <c r="H86" i="3"/>
  <c r="N86" i="3" s="1"/>
  <c r="I86" i="3"/>
  <c r="L60" i="3"/>
  <c r="H60" i="3"/>
  <c r="N60" i="3" s="1"/>
  <c r="L347" i="3"/>
  <c r="L238" i="3"/>
  <c r="I347" i="3"/>
  <c r="O238" i="3"/>
  <c r="L23" i="4"/>
  <c r="I23" i="4"/>
  <c r="O23" i="4"/>
  <c r="D223" i="3"/>
  <c r="F223" i="3" s="1"/>
  <c r="M273" i="3"/>
  <c r="M346" i="3" s="1"/>
  <c r="G346" i="3"/>
  <c r="G343" i="3" s="1"/>
  <c r="H347" i="3"/>
  <c r="N347" i="3" s="1"/>
  <c r="K343" i="3"/>
  <c r="F344" i="3"/>
  <c r="H346" i="4"/>
  <c r="N346" i="4" s="1"/>
  <c r="L346" i="4"/>
  <c r="I346" i="4"/>
  <c r="O346" i="4"/>
  <c r="L265" i="3"/>
  <c r="F271" i="3"/>
  <c r="H271" i="3" s="1"/>
  <c r="N271" i="3" s="1"/>
  <c r="F274" i="3"/>
  <c r="I274" i="3" s="1"/>
  <c r="H267" i="4"/>
  <c r="N267" i="4" s="1"/>
  <c r="I267" i="4"/>
  <c r="O267" i="4"/>
  <c r="L267" i="4"/>
  <c r="F273" i="4"/>
  <c r="H178" i="3"/>
  <c r="N178" i="3" s="1"/>
  <c r="L209" i="3"/>
  <c r="H209" i="3"/>
  <c r="N209" i="3" s="1"/>
  <c r="I209" i="3"/>
  <c r="O209" i="3"/>
  <c r="L178" i="3"/>
  <c r="I265" i="3"/>
  <c r="O207" i="3"/>
  <c r="L207" i="3"/>
  <c r="H207" i="3"/>
  <c r="N207" i="3" s="1"/>
  <c r="I207" i="3"/>
  <c r="M274" i="3"/>
  <c r="M347" i="3" s="1"/>
  <c r="M264" i="3"/>
  <c r="L268" i="3"/>
  <c r="M271" i="3"/>
  <c r="M344" i="3" s="1"/>
  <c r="K270" i="3"/>
  <c r="M272" i="3"/>
  <c r="M345" i="3" s="1"/>
  <c r="O225" i="3"/>
  <c r="L225" i="3"/>
  <c r="O268" i="3"/>
  <c r="H268" i="3"/>
  <c r="N268" i="3" s="1"/>
  <c r="Q270" i="3"/>
  <c r="E270" i="3"/>
  <c r="O86" i="3"/>
  <c r="O178" i="3"/>
  <c r="O60" i="3"/>
  <c r="H225" i="3"/>
  <c r="N225" i="3" s="1"/>
  <c r="I225" i="3"/>
  <c r="I273" i="3"/>
  <c r="O258" i="3"/>
  <c r="O265" i="3"/>
  <c r="O22" i="3"/>
  <c r="G270" i="3"/>
  <c r="H273" i="3"/>
  <c r="N273" i="3" s="1"/>
  <c r="D272" i="3" l="1"/>
  <c r="D345" i="3" s="1"/>
  <c r="D264" i="3"/>
  <c r="F264" i="3" s="1"/>
  <c r="H264" i="3" s="1"/>
  <c r="N264" i="3" s="1"/>
  <c r="H346" i="3"/>
  <c r="N346" i="3" s="1"/>
  <c r="I346" i="3"/>
  <c r="H223" i="3"/>
  <c r="N223" i="3" s="1"/>
  <c r="I223" i="3"/>
  <c r="O344" i="3"/>
  <c r="H344" i="3"/>
  <c r="N344" i="3" s="1"/>
  <c r="I344" i="3"/>
  <c r="L223" i="3"/>
  <c r="L344" i="3"/>
  <c r="T346" i="3"/>
  <c r="O346" i="3"/>
  <c r="O347" i="3"/>
  <c r="T347" i="3"/>
  <c r="O223" i="3"/>
  <c r="H273" i="4"/>
  <c r="N273" i="4" s="1"/>
  <c r="I273" i="4"/>
  <c r="L273" i="4"/>
  <c r="O273" i="4"/>
  <c r="H274" i="3"/>
  <c r="N274" i="3" s="1"/>
  <c r="L274" i="3"/>
  <c r="M270" i="3"/>
  <c r="O274" i="3"/>
  <c r="L271" i="3"/>
  <c r="I271" i="3"/>
  <c r="O271" i="3"/>
  <c r="H266" i="3"/>
  <c r="N266" i="3" s="1"/>
  <c r="I266" i="3"/>
  <c r="O273" i="3"/>
  <c r="O266" i="3"/>
  <c r="M343" i="3" l="1"/>
  <c r="F272" i="3"/>
  <c r="L272" i="3" s="1"/>
  <c r="D270" i="3"/>
  <c r="F270" i="3" s="1"/>
  <c r="L270" i="3" s="1"/>
  <c r="O264" i="3"/>
  <c r="I264" i="3"/>
  <c r="L264" i="3"/>
  <c r="F345" i="3"/>
  <c r="D343" i="3"/>
  <c r="F343" i="3" s="1"/>
  <c r="H343" i="3" l="1"/>
  <c r="L343" i="3"/>
  <c r="O272" i="3"/>
  <c r="I272" i="3"/>
  <c r="H272" i="3"/>
  <c r="N272" i="3" s="1"/>
  <c r="I270" i="3"/>
  <c r="H270" i="3"/>
  <c r="N270" i="3" s="1"/>
  <c r="O270" i="3"/>
  <c r="I345" i="3"/>
  <c r="H345" i="3"/>
  <c r="N345" i="3" s="1"/>
  <c r="L345" i="3"/>
  <c r="O345" i="3"/>
  <c r="Q261" i="2"/>
  <c r="Q260" i="2"/>
  <c r="Q259" i="2"/>
  <c r="K259" i="2"/>
  <c r="R261" i="2"/>
  <c r="R259" i="2"/>
  <c r="G248" i="2"/>
  <c r="M248" i="2" s="1"/>
  <c r="Q241" i="2"/>
  <c r="Q240" i="2"/>
  <c r="Q239" i="2"/>
  <c r="R241" i="2"/>
  <c r="G241" i="2"/>
  <c r="D241" i="2"/>
  <c r="R240" i="2"/>
  <c r="K240" i="2"/>
  <c r="G240" i="2"/>
  <c r="E240" i="2"/>
  <c r="K239" i="2"/>
  <c r="E239" i="2"/>
  <c r="D239" i="2"/>
  <c r="Q226" i="2"/>
  <c r="Q225" i="2"/>
  <c r="Q224" i="2"/>
  <c r="G218" i="2"/>
  <c r="M218" i="2" s="1"/>
  <c r="E218" i="2"/>
  <c r="F215" i="2"/>
  <c r="G213" i="2"/>
  <c r="M213" i="2" s="1"/>
  <c r="E213" i="2"/>
  <c r="R207" i="2"/>
  <c r="E207" i="2"/>
  <c r="G201" i="2"/>
  <c r="M201" i="2" s="1"/>
  <c r="E201" i="2"/>
  <c r="D201" i="2"/>
  <c r="E196" i="2"/>
  <c r="G191" i="2"/>
  <c r="M191" i="2" s="1"/>
  <c r="Q181" i="2"/>
  <c r="H176" i="2"/>
  <c r="N176" i="2" s="1"/>
  <c r="H171" i="2"/>
  <c r="N171" i="2" s="1"/>
  <c r="E163" i="2"/>
  <c r="G140" i="2"/>
  <c r="M140" i="2" s="1"/>
  <c r="E127" i="2"/>
  <c r="R112" i="2"/>
  <c r="M116" i="2"/>
  <c r="O116" i="2" s="1"/>
  <c r="R181" i="2"/>
  <c r="K181" i="2"/>
  <c r="G181" i="2"/>
  <c r="E181" i="2"/>
  <c r="D181" i="2"/>
  <c r="Q182" i="2"/>
  <c r="Q180" i="2"/>
  <c r="Q90" i="2"/>
  <c r="Q89" i="2"/>
  <c r="Q88" i="2"/>
  <c r="Q87" i="2"/>
  <c r="D87" i="2"/>
  <c r="R70" i="2"/>
  <c r="R89" i="2"/>
  <c r="G89" i="2"/>
  <c r="E89" i="2"/>
  <c r="Q63" i="2"/>
  <c r="Q62" i="2"/>
  <c r="Q61" i="2"/>
  <c r="G55" i="2"/>
  <c r="E44" i="2"/>
  <c r="G39" i="2"/>
  <c r="E39" i="2"/>
  <c r="D34" i="2"/>
  <c r="R61" i="2"/>
  <c r="Q25" i="2"/>
  <c r="Q24" i="2"/>
  <c r="Q23" i="2"/>
  <c r="D23" i="2"/>
  <c r="E17" i="2"/>
  <c r="K25" i="2"/>
  <c r="E25" i="2"/>
  <c r="K24" i="2"/>
  <c r="E24" i="2"/>
  <c r="R23" i="2"/>
  <c r="E23" i="2"/>
  <c r="Q12" i="2"/>
  <c r="I343" i="3" l="1"/>
  <c r="N343" i="3"/>
  <c r="O343" i="3"/>
  <c r="M39" i="2"/>
  <c r="M55" i="2"/>
  <c r="F201" i="2"/>
  <c r="L201" i="2" s="1"/>
  <c r="R12" i="2"/>
  <c r="F23" i="2"/>
  <c r="F209" i="2"/>
  <c r="R213" i="2"/>
  <c r="R127" i="2"/>
  <c r="M181" i="2"/>
  <c r="L215" i="2"/>
  <c r="O215" i="2"/>
  <c r="M240" i="2"/>
  <c r="F181" i="2"/>
  <c r="H181" i="2" s="1"/>
  <c r="N181" i="2" s="1"/>
  <c r="F129" i="2"/>
  <c r="H129" i="2" s="1"/>
  <c r="N129" i="2" s="1"/>
  <c r="F239" i="2"/>
  <c r="L239" i="2" s="1"/>
  <c r="Q86" i="2"/>
  <c r="I277" i="2"/>
  <c r="I18" i="2"/>
  <c r="D90" i="2"/>
  <c r="R90" i="2"/>
  <c r="H147" i="2"/>
  <c r="N147" i="2" s="1"/>
  <c r="R260" i="2"/>
  <c r="R258" i="2" s="1"/>
  <c r="D63" i="2"/>
  <c r="I149" i="2"/>
  <c r="D25" i="2"/>
  <c r="F25" i="2" s="1"/>
  <c r="L25" i="2" s="1"/>
  <c r="Q22" i="2"/>
  <c r="E61" i="2"/>
  <c r="D260" i="2"/>
  <c r="Q258" i="2"/>
  <c r="E158" i="2"/>
  <c r="E168" i="2"/>
  <c r="R25" i="2"/>
  <c r="D88" i="2"/>
  <c r="D127" i="2"/>
  <c r="F127" i="2" s="1"/>
  <c r="L127" i="2" s="1"/>
  <c r="E140" i="2"/>
  <c r="E253" i="2"/>
  <c r="R24" i="2"/>
  <c r="H58" i="2"/>
  <c r="N58" i="2" s="1"/>
  <c r="Q60" i="2"/>
  <c r="I221" i="2"/>
  <c r="H234" i="2"/>
  <c r="N234" i="2" s="1"/>
  <c r="D261" i="2"/>
  <c r="H256" i="2"/>
  <c r="N256" i="2" s="1"/>
  <c r="D140" i="2"/>
  <c r="H153" i="2"/>
  <c r="N153" i="2" s="1"/>
  <c r="D191" i="2"/>
  <c r="H210" i="2"/>
  <c r="N210" i="2" s="1"/>
  <c r="Q223" i="2"/>
  <c r="Q238" i="2"/>
  <c r="G260" i="2"/>
  <c r="G266" i="2" s="1"/>
  <c r="E261" i="2"/>
  <c r="H36" i="2"/>
  <c r="N36" i="2" s="1"/>
  <c r="H41" i="2"/>
  <c r="N41" i="2" s="1"/>
  <c r="D44" i="2"/>
  <c r="F44" i="2" s="1"/>
  <c r="L44" i="2" s="1"/>
  <c r="H135" i="2"/>
  <c r="N135" i="2" s="1"/>
  <c r="H161" i="2"/>
  <c r="N161" i="2" s="1"/>
  <c r="H194" i="2"/>
  <c r="N194" i="2" s="1"/>
  <c r="E259" i="2"/>
  <c r="H254" i="2"/>
  <c r="N254" i="2" s="1"/>
  <c r="H278" i="2"/>
  <c r="N278" i="2" s="1"/>
  <c r="D12" i="2"/>
  <c r="D24" i="2"/>
  <c r="F24" i="2" s="1"/>
  <c r="L24" i="2" s="1"/>
  <c r="D62" i="2"/>
  <c r="R62" i="2"/>
  <c r="H40" i="2"/>
  <c r="N40" i="2" s="1"/>
  <c r="R88" i="2"/>
  <c r="D196" i="2"/>
  <c r="F196" i="2" s="1"/>
  <c r="L196" i="2" s="1"/>
  <c r="D17" i="2"/>
  <c r="F17" i="2" s="1"/>
  <c r="L17" i="2" s="1"/>
  <c r="H46" i="2"/>
  <c r="N46" i="2" s="1"/>
  <c r="E112" i="2"/>
  <c r="H116" i="2"/>
  <c r="N116" i="2" s="1"/>
  <c r="H221" i="2"/>
  <c r="N221" i="2" s="1"/>
  <c r="I256" i="2"/>
  <c r="D98" i="2"/>
  <c r="I279" i="2"/>
  <c r="I113" i="2"/>
  <c r="G25" i="2"/>
  <c r="H30" i="2"/>
  <c r="N30" i="2" s="1"/>
  <c r="E63" i="2"/>
  <c r="I130" i="2"/>
  <c r="E248" i="2"/>
  <c r="G253" i="2"/>
  <c r="M253" i="2" s="1"/>
  <c r="E55" i="2"/>
  <c r="E87" i="2"/>
  <c r="F87" i="2" s="1"/>
  <c r="E119" i="2"/>
  <c r="G23" i="2"/>
  <c r="E70" i="2"/>
  <c r="E76" i="2"/>
  <c r="I121" i="2"/>
  <c r="H141" i="2"/>
  <c r="N141" i="2" s="1"/>
  <c r="H169" i="2"/>
  <c r="N169" i="2" s="1"/>
  <c r="I208" i="2"/>
  <c r="H165" i="2"/>
  <c r="N165" i="2" s="1"/>
  <c r="H14" i="2"/>
  <c r="N14" i="2" s="1"/>
  <c r="G24" i="2"/>
  <c r="H18" i="2"/>
  <c r="N18" i="2" s="1"/>
  <c r="E29" i="2"/>
  <c r="I47" i="2"/>
  <c r="E90" i="2"/>
  <c r="E98" i="2"/>
  <c r="I133" i="2"/>
  <c r="G173" i="2"/>
  <c r="M173" i="2" s="1"/>
  <c r="I187" i="2"/>
  <c r="I188" i="2"/>
  <c r="H251" i="2"/>
  <c r="N251" i="2" s="1"/>
  <c r="G163" i="2"/>
  <c r="M163" i="2" s="1"/>
  <c r="I37" i="2"/>
  <c r="G90" i="2"/>
  <c r="E105" i="2"/>
  <c r="H113" i="2"/>
  <c r="N113" i="2" s="1"/>
  <c r="I165" i="2"/>
  <c r="I169" i="2"/>
  <c r="K226" i="2"/>
  <c r="H208" i="2"/>
  <c r="N208" i="2" s="1"/>
  <c r="I106" i="2"/>
  <c r="I114" i="2"/>
  <c r="H122" i="2"/>
  <c r="N122" i="2" s="1"/>
  <c r="H130" i="2"/>
  <c r="N130" i="2" s="1"/>
  <c r="I141" i="2"/>
  <c r="E146" i="2"/>
  <c r="I193" i="2"/>
  <c r="K225" i="2"/>
  <c r="E260" i="2"/>
  <c r="G259" i="2"/>
  <c r="H19" i="2"/>
  <c r="N19" i="2" s="1"/>
  <c r="I19" i="2"/>
  <c r="I20" i="2"/>
  <c r="H20" i="2"/>
  <c r="N20" i="2" s="1"/>
  <c r="E22" i="2"/>
  <c r="H35" i="2"/>
  <c r="N35" i="2" s="1"/>
  <c r="I35" i="2"/>
  <c r="I40" i="2"/>
  <c r="H99" i="2"/>
  <c r="N99" i="2" s="1"/>
  <c r="I99" i="2"/>
  <c r="E34" i="2"/>
  <c r="F34" i="2" s="1"/>
  <c r="L34" i="2" s="1"/>
  <c r="R87" i="2"/>
  <c r="Q179" i="2"/>
  <c r="Q178" i="2" s="1"/>
  <c r="I108" i="2"/>
  <c r="H108" i="2"/>
  <c r="N108" i="2" s="1"/>
  <c r="I134" i="2"/>
  <c r="H134" i="2"/>
  <c r="N134" i="2" s="1"/>
  <c r="E12" i="2"/>
  <c r="K12" i="2"/>
  <c r="K23" i="2"/>
  <c r="D39" i="2"/>
  <c r="F39" i="2" s="1"/>
  <c r="L39" i="2" s="1"/>
  <c r="G44" i="2"/>
  <c r="M44" i="2" s="1"/>
  <c r="K61" i="2"/>
  <c r="K63" i="2"/>
  <c r="K87" i="2"/>
  <c r="M74" i="2"/>
  <c r="K90" i="2"/>
  <c r="G29" i="2"/>
  <c r="M29" i="2" s="1"/>
  <c r="H42" i="2"/>
  <c r="N42" i="2" s="1"/>
  <c r="I46" i="2"/>
  <c r="I56" i="2"/>
  <c r="D55" i="2"/>
  <c r="I72" i="2"/>
  <c r="I78" i="2"/>
  <c r="D76" i="2"/>
  <c r="G17" i="2"/>
  <c r="M17" i="2" s="1"/>
  <c r="D29" i="2"/>
  <c r="I31" i="2"/>
  <c r="G63" i="2"/>
  <c r="R63" i="2"/>
  <c r="G34" i="2"/>
  <c r="M34" i="2" s="1"/>
  <c r="H47" i="2"/>
  <c r="N47" i="2" s="1"/>
  <c r="H71" i="2"/>
  <c r="N71" i="2" s="1"/>
  <c r="H143" i="2"/>
  <c r="N143" i="2" s="1"/>
  <c r="I143" i="2"/>
  <c r="I57" i="2"/>
  <c r="I71" i="2"/>
  <c r="G70" i="2"/>
  <c r="M70" i="2" s="1"/>
  <c r="G76" i="2"/>
  <c r="D89" i="2"/>
  <c r="F89" i="2" s="1"/>
  <c r="H133" i="2"/>
  <c r="N133" i="2" s="1"/>
  <c r="G105" i="2"/>
  <c r="E267" i="2"/>
  <c r="E273" i="2" s="1"/>
  <c r="E346" i="2" s="1"/>
  <c r="G119" i="2"/>
  <c r="K179" i="2"/>
  <c r="K180" i="2"/>
  <c r="R179" i="2"/>
  <c r="D179" i="2"/>
  <c r="D173" i="2"/>
  <c r="I194" i="2"/>
  <c r="K89" i="2"/>
  <c r="D105" i="2"/>
  <c r="M112" i="2"/>
  <c r="D119" i="2"/>
  <c r="I120" i="2"/>
  <c r="G132" i="2"/>
  <c r="M132" i="2" s="1"/>
  <c r="D146" i="2"/>
  <c r="D151" i="2"/>
  <c r="E151" i="2"/>
  <c r="I153" i="2"/>
  <c r="H159" i="2"/>
  <c r="N159" i="2" s="1"/>
  <c r="D163" i="2"/>
  <c r="F163" i="2" s="1"/>
  <c r="L163" i="2" s="1"/>
  <c r="I171" i="2"/>
  <c r="E179" i="2"/>
  <c r="I176" i="2"/>
  <c r="M98" i="2"/>
  <c r="D112" i="2"/>
  <c r="G267" i="2"/>
  <c r="R267" i="2"/>
  <c r="R273" i="2" s="1"/>
  <c r="R346" i="2" s="1"/>
  <c r="H121" i="2"/>
  <c r="N121" i="2" s="1"/>
  <c r="G127" i="2"/>
  <c r="D132" i="2"/>
  <c r="G151" i="2"/>
  <c r="I159" i="2"/>
  <c r="G158" i="2"/>
  <c r="M158" i="2" s="1"/>
  <c r="D180" i="2"/>
  <c r="G179" i="2"/>
  <c r="E180" i="2"/>
  <c r="E173" i="2"/>
  <c r="K182" i="2"/>
  <c r="I192" i="2"/>
  <c r="H192" i="2"/>
  <c r="N192" i="2" s="1"/>
  <c r="E132" i="2"/>
  <c r="I147" i="2"/>
  <c r="G146" i="2"/>
  <c r="M146" i="2" s="1"/>
  <c r="D158" i="2"/>
  <c r="D168" i="2"/>
  <c r="E182" i="2"/>
  <c r="H187" i="2"/>
  <c r="N187" i="2" s="1"/>
  <c r="Q267" i="2"/>
  <c r="Q273" i="2" s="1"/>
  <c r="Q346" i="2" s="1"/>
  <c r="G182" i="2"/>
  <c r="G186" i="2"/>
  <c r="M186" i="2" s="1"/>
  <c r="E191" i="2"/>
  <c r="G196" i="2"/>
  <c r="M196" i="2" s="1"/>
  <c r="H202" i="2"/>
  <c r="N202" i="2" s="1"/>
  <c r="H203" i="2"/>
  <c r="N203" i="2" s="1"/>
  <c r="H204" i="2"/>
  <c r="N204" i="2" s="1"/>
  <c r="D225" i="2"/>
  <c r="I219" i="2"/>
  <c r="H219" i="2"/>
  <c r="N219" i="2" s="1"/>
  <c r="K224" i="2"/>
  <c r="H235" i="2"/>
  <c r="N235" i="2" s="1"/>
  <c r="D233" i="2"/>
  <c r="D240" i="2"/>
  <c r="Q268" i="2"/>
  <c r="Q274" i="2" s="1"/>
  <c r="Q347" i="2" s="1"/>
  <c r="G168" i="2"/>
  <c r="I197" i="2"/>
  <c r="I202" i="2"/>
  <c r="I203" i="2"/>
  <c r="I204" i="2"/>
  <c r="G224" i="2"/>
  <c r="G223" i="2" s="1"/>
  <c r="E186" i="2"/>
  <c r="G207" i="2"/>
  <c r="M207" i="2" s="1"/>
  <c r="R224" i="2"/>
  <c r="D218" i="2"/>
  <c r="F218" i="2" s="1"/>
  <c r="L218" i="2" s="1"/>
  <c r="R226" i="2"/>
  <c r="R239" i="2"/>
  <c r="R238" i="2" s="1"/>
  <c r="E241" i="2"/>
  <c r="E238" i="2" s="1"/>
  <c r="E233" i="2"/>
  <c r="E224" i="2"/>
  <c r="E226" i="2"/>
  <c r="D224" i="2"/>
  <c r="Q266" i="2"/>
  <c r="Q272" i="2" s="1"/>
  <c r="Q345" i="2" s="1"/>
  <c r="G239" i="2"/>
  <c r="M239" i="2" s="1"/>
  <c r="I234" i="2"/>
  <c r="G233" i="2"/>
  <c r="M233" i="2" s="1"/>
  <c r="D248" i="2"/>
  <c r="G261" i="2"/>
  <c r="K241" i="2"/>
  <c r="D253" i="2"/>
  <c r="H277" i="2"/>
  <c r="N277" i="2" s="1"/>
  <c r="O277" i="2"/>
  <c r="D259" i="2"/>
  <c r="K260" i="2"/>
  <c r="K261" i="2"/>
  <c r="M76" i="2" l="1"/>
  <c r="M127" i="2"/>
  <c r="O127" i="2" s="1"/>
  <c r="M105" i="2"/>
  <c r="M119" i="2"/>
  <c r="M168" i="2"/>
  <c r="M151" i="2"/>
  <c r="F253" i="2"/>
  <c r="L253" i="2" s="1"/>
  <c r="I201" i="2"/>
  <c r="H201" i="2"/>
  <c r="N201" i="2" s="1"/>
  <c r="G265" i="2"/>
  <c r="G271" i="2" s="1"/>
  <c r="G344" i="2" s="1"/>
  <c r="M24" i="2"/>
  <c r="O24" i="2" s="1"/>
  <c r="G272" i="2"/>
  <c r="G345" i="2" s="1"/>
  <c r="M259" i="2"/>
  <c r="F259" i="2"/>
  <c r="L259" i="2" s="1"/>
  <c r="O201" i="2"/>
  <c r="R22" i="2"/>
  <c r="F112" i="2"/>
  <c r="L112" i="2" s="1"/>
  <c r="F146" i="2"/>
  <c r="L146" i="2" s="1"/>
  <c r="F55" i="2"/>
  <c r="L55" i="2" s="1"/>
  <c r="F119" i="2"/>
  <c r="L119" i="2" s="1"/>
  <c r="F105" i="2"/>
  <c r="L105" i="2" s="1"/>
  <c r="F29" i="2"/>
  <c r="L29" i="2" s="1"/>
  <c r="D267" i="2"/>
  <c r="D273" i="2" s="1"/>
  <c r="F168" i="2"/>
  <c r="L168" i="2" s="1"/>
  <c r="F76" i="2"/>
  <c r="L76" i="2" s="1"/>
  <c r="F180" i="2"/>
  <c r="I180" i="2" s="1"/>
  <c r="F158" i="2"/>
  <c r="L158" i="2" s="1"/>
  <c r="F233" i="2"/>
  <c r="L233" i="2" s="1"/>
  <c r="F62" i="2"/>
  <c r="L62" i="2" s="1"/>
  <c r="O196" i="2"/>
  <c r="O44" i="2"/>
  <c r="R225" i="2"/>
  <c r="R223" i="2" s="1"/>
  <c r="F224" i="2"/>
  <c r="L224" i="2" s="1"/>
  <c r="F179" i="2"/>
  <c r="L179" i="2" s="1"/>
  <c r="F132" i="2"/>
  <c r="L132" i="2" s="1"/>
  <c r="I25" i="2"/>
  <c r="F63" i="2"/>
  <c r="L63" i="2" s="1"/>
  <c r="O218" i="2"/>
  <c r="M61" i="2"/>
  <c r="M88" i="2"/>
  <c r="I181" i="2"/>
  <c r="L181" i="2"/>
  <c r="F248" i="2"/>
  <c r="H248" i="2" s="1"/>
  <c r="N248" i="2" s="1"/>
  <c r="F151" i="2"/>
  <c r="L151" i="2" s="1"/>
  <c r="K267" i="2"/>
  <c r="M267" i="2" s="1"/>
  <c r="L89" i="2"/>
  <c r="M89" i="2"/>
  <c r="O34" i="2"/>
  <c r="F61" i="2"/>
  <c r="L61" i="2" s="1"/>
  <c r="M225" i="2"/>
  <c r="F260" i="2"/>
  <c r="M241" i="2"/>
  <c r="F240" i="2"/>
  <c r="L240" i="2" s="1"/>
  <c r="M224" i="2"/>
  <c r="F225" i="2"/>
  <c r="L225" i="2" s="1"/>
  <c r="F173" i="2"/>
  <c r="L173" i="2" s="1"/>
  <c r="M179" i="2"/>
  <c r="M63" i="2"/>
  <c r="M12" i="2"/>
  <c r="F98" i="2"/>
  <c r="L98" i="2" s="1"/>
  <c r="F140" i="2"/>
  <c r="I140" i="2" s="1"/>
  <c r="F261" i="2"/>
  <c r="L261" i="2" s="1"/>
  <c r="O181" i="2"/>
  <c r="F241" i="2"/>
  <c r="L241" i="2" s="1"/>
  <c r="M182" i="2"/>
  <c r="M90" i="2"/>
  <c r="M180" i="2"/>
  <c r="O17" i="2"/>
  <c r="F70" i="2"/>
  <c r="L70" i="2" s="1"/>
  <c r="M87" i="2"/>
  <c r="L87" i="2"/>
  <c r="M23" i="2"/>
  <c r="L23" i="2"/>
  <c r="R86" i="2"/>
  <c r="M226" i="2"/>
  <c r="O163" i="2"/>
  <c r="G22" i="2"/>
  <c r="M62" i="2"/>
  <c r="F12" i="2"/>
  <c r="I12" i="2" s="1"/>
  <c r="F191" i="2"/>
  <c r="H191" i="2" s="1"/>
  <c r="N191" i="2" s="1"/>
  <c r="F88" i="2"/>
  <c r="L88" i="2" s="1"/>
  <c r="F90" i="2"/>
  <c r="L90" i="2" s="1"/>
  <c r="F189" i="2"/>
  <c r="D189" i="4"/>
  <c r="L129" i="2"/>
  <c r="O129" i="2"/>
  <c r="M25" i="2"/>
  <c r="O25" i="2" s="1"/>
  <c r="O39" i="2"/>
  <c r="O209" i="2"/>
  <c r="K258" i="2"/>
  <c r="Q265" i="2"/>
  <c r="Q264" i="2" s="1"/>
  <c r="K265" i="2"/>
  <c r="H25" i="2"/>
  <c r="N25" i="2" s="1"/>
  <c r="I210" i="2"/>
  <c r="T116" i="2"/>
  <c r="I58" i="2"/>
  <c r="E258" i="2"/>
  <c r="I254" i="2"/>
  <c r="H198" i="2"/>
  <c r="N198" i="2" s="1"/>
  <c r="H197" i="2"/>
  <c r="N197" i="2" s="1"/>
  <c r="I199" i="2"/>
  <c r="H160" i="2"/>
  <c r="N160" i="2" s="1"/>
  <c r="I160" i="2"/>
  <c r="H149" i="2"/>
  <c r="N149" i="2" s="1"/>
  <c r="I116" i="2"/>
  <c r="H114" i="2"/>
  <c r="N114" i="2" s="1"/>
  <c r="E86" i="2"/>
  <c r="E60" i="2"/>
  <c r="I36" i="2"/>
  <c r="D22" i="2"/>
  <c r="D182" i="2"/>
  <c r="F182" i="2" s="1"/>
  <c r="L182" i="2" s="1"/>
  <c r="I198" i="2"/>
  <c r="H152" i="2"/>
  <c r="N152" i="2" s="1"/>
  <c r="H120" i="2"/>
  <c r="N120" i="2" s="1"/>
  <c r="I42" i="2"/>
  <c r="H37" i="2"/>
  <c r="N37" i="2" s="1"/>
  <c r="E266" i="2"/>
  <c r="E272" i="2" s="1"/>
  <c r="E345" i="2" s="1"/>
  <c r="I161" i="2"/>
  <c r="I163" i="2"/>
  <c r="H188" i="2"/>
  <c r="N188" i="2" s="1"/>
  <c r="O13" i="2"/>
  <c r="H193" i="2"/>
  <c r="N193" i="2" s="1"/>
  <c r="H107" i="2"/>
  <c r="N107" i="2" s="1"/>
  <c r="H199" i="2"/>
  <c r="N199" i="2" s="1"/>
  <c r="I100" i="2"/>
  <c r="I107" i="2"/>
  <c r="H23" i="2"/>
  <c r="N23" i="2" s="1"/>
  <c r="H24" i="2"/>
  <c r="N24" i="2" s="1"/>
  <c r="I235" i="2"/>
  <c r="E265" i="2"/>
  <c r="I77" i="2"/>
  <c r="H106" i="2"/>
  <c r="N106" i="2" s="1"/>
  <c r="I135" i="2"/>
  <c r="I196" i="2"/>
  <c r="H77" i="2"/>
  <c r="N77" i="2" s="1"/>
  <c r="I251" i="2"/>
  <c r="R265" i="2"/>
  <c r="R271" i="2" s="1"/>
  <c r="R344" i="2" s="1"/>
  <c r="H279" i="2"/>
  <c r="N279" i="2" s="1"/>
  <c r="I122" i="2"/>
  <c r="I152" i="2"/>
  <c r="I30" i="2"/>
  <c r="I44" i="2"/>
  <c r="I23" i="2"/>
  <c r="I41" i="2"/>
  <c r="R182" i="2"/>
  <c r="R268" i="2" s="1"/>
  <c r="R274" i="2" s="1"/>
  <c r="R347" i="2" s="1"/>
  <c r="H100" i="2"/>
  <c r="N100" i="2" s="1"/>
  <c r="I249" i="2"/>
  <c r="E268" i="2"/>
  <c r="E274" i="2" s="1"/>
  <c r="E347" i="2" s="1"/>
  <c r="H166" i="2"/>
  <c r="N166" i="2" s="1"/>
  <c r="I128" i="2"/>
  <c r="I127" i="2"/>
  <c r="I166" i="2"/>
  <c r="H57" i="2"/>
  <c r="N57" i="2" s="1"/>
  <c r="H128" i="2"/>
  <c r="N128" i="2" s="1"/>
  <c r="H249" i="2"/>
  <c r="N249" i="2" s="1"/>
  <c r="I14" i="2"/>
  <c r="D238" i="2"/>
  <c r="F238" i="2" s="1"/>
  <c r="H34" i="2"/>
  <c r="N34" i="2" s="1"/>
  <c r="H87" i="2"/>
  <c r="N87" i="2" s="1"/>
  <c r="I255" i="2"/>
  <c r="H255" i="2"/>
  <c r="N255" i="2" s="1"/>
  <c r="D265" i="2"/>
  <c r="D258" i="2"/>
  <c r="D266" i="2"/>
  <c r="H218" i="2"/>
  <c r="N218" i="2" s="1"/>
  <c r="I218" i="2"/>
  <c r="H239" i="2"/>
  <c r="N239" i="2" s="1"/>
  <c r="K223" i="2"/>
  <c r="D207" i="2"/>
  <c r="I142" i="2"/>
  <c r="H142" i="2"/>
  <c r="N142" i="2" s="1"/>
  <c r="H163" i="2"/>
  <c r="N163" i="2" s="1"/>
  <c r="I148" i="2"/>
  <c r="H148" i="2"/>
  <c r="N148" i="2" s="1"/>
  <c r="D86" i="2"/>
  <c r="I129" i="2"/>
  <c r="H31" i="2"/>
  <c r="N31" i="2" s="1"/>
  <c r="I17" i="2"/>
  <c r="H56" i="2"/>
  <c r="N56" i="2" s="1"/>
  <c r="I45" i="2"/>
  <c r="D60" i="2"/>
  <c r="H15" i="2"/>
  <c r="N15" i="2" s="1"/>
  <c r="K86" i="2"/>
  <c r="R60" i="2"/>
  <c r="O14" i="2"/>
  <c r="I24" i="2"/>
  <c r="H17" i="2"/>
  <c r="N17" i="2" s="1"/>
  <c r="H250" i="2"/>
  <c r="N250" i="2" s="1"/>
  <c r="M260" i="2"/>
  <c r="K266" i="2"/>
  <c r="G268" i="2"/>
  <c r="G274" i="2" s="1"/>
  <c r="G347" i="2" s="1"/>
  <c r="G258" i="2"/>
  <c r="H236" i="2"/>
  <c r="N236" i="2" s="1"/>
  <c r="I236" i="2"/>
  <c r="H220" i="2"/>
  <c r="N220" i="2" s="1"/>
  <c r="I220" i="2"/>
  <c r="K238" i="2"/>
  <c r="D226" i="2"/>
  <c r="F226" i="2" s="1"/>
  <c r="L226" i="2" s="1"/>
  <c r="R180" i="2"/>
  <c r="H196" i="2"/>
  <c r="N196" i="2" s="1"/>
  <c r="I170" i="2"/>
  <c r="H170" i="2"/>
  <c r="N170" i="2" s="1"/>
  <c r="G273" i="2"/>
  <c r="G346" i="2" s="1"/>
  <c r="E178" i="2"/>
  <c r="I164" i="2"/>
  <c r="H164" i="2"/>
  <c r="N164" i="2" s="1"/>
  <c r="H115" i="2"/>
  <c r="N115" i="2" s="1"/>
  <c r="I115" i="2"/>
  <c r="G86" i="2"/>
  <c r="I87" i="2"/>
  <c r="I34" i="2"/>
  <c r="H74" i="2"/>
  <c r="N74" i="2" s="1"/>
  <c r="I74" i="2"/>
  <c r="H45" i="2"/>
  <c r="N45" i="2" s="1"/>
  <c r="O74" i="2"/>
  <c r="H44" i="2"/>
  <c r="N44" i="2" s="1"/>
  <c r="I250" i="2"/>
  <c r="G238" i="2"/>
  <c r="I239" i="2"/>
  <c r="E223" i="2"/>
  <c r="D186" i="2"/>
  <c r="F186" i="2" s="1"/>
  <c r="L186" i="2" s="1"/>
  <c r="H214" i="2"/>
  <c r="N214" i="2" s="1"/>
  <c r="I214" i="2"/>
  <c r="I154" i="2"/>
  <c r="H154" i="2"/>
  <c r="N154" i="2" s="1"/>
  <c r="G178" i="2"/>
  <c r="K178" i="2"/>
  <c r="I79" i="2"/>
  <c r="H79" i="2"/>
  <c r="N79" i="2" s="1"/>
  <c r="N72" i="2"/>
  <c r="H32" i="2"/>
  <c r="N32" i="2" s="1"/>
  <c r="I32" i="2"/>
  <c r="K60" i="2"/>
  <c r="H13" i="2"/>
  <c r="N13" i="2" s="1"/>
  <c r="I13" i="2"/>
  <c r="H127" i="2"/>
  <c r="N127" i="2" s="1"/>
  <c r="G60" i="2"/>
  <c r="M261" i="2"/>
  <c r="K268" i="2"/>
  <c r="H216" i="2"/>
  <c r="N216" i="2" s="1"/>
  <c r="I216" i="2"/>
  <c r="D213" i="2"/>
  <c r="F213" i="2" s="1"/>
  <c r="H175" i="2"/>
  <c r="N175" i="2" s="1"/>
  <c r="I175" i="2"/>
  <c r="I174" i="2"/>
  <c r="H174" i="2"/>
  <c r="N174" i="2" s="1"/>
  <c r="I73" i="2"/>
  <c r="H73" i="2"/>
  <c r="N73" i="2" s="1"/>
  <c r="H78" i="2"/>
  <c r="N78" i="2" s="1"/>
  <c r="H39" i="2"/>
  <c r="N39" i="2" s="1"/>
  <c r="K22" i="2"/>
  <c r="I15" i="2"/>
  <c r="I39" i="2"/>
  <c r="I253" i="2" l="1"/>
  <c r="O253" i="2"/>
  <c r="H253" i="2"/>
  <c r="N253" i="2" s="1"/>
  <c r="H146" i="2"/>
  <c r="N146" i="2" s="1"/>
  <c r="G343" i="2"/>
  <c r="O112" i="2"/>
  <c r="O29" i="2"/>
  <c r="I189" i="2"/>
  <c r="H189" i="2"/>
  <c r="N189" i="2" s="1"/>
  <c r="G270" i="2"/>
  <c r="H112" i="2"/>
  <c r="N112" i="2" s="1"/>
  <c r="G264" i="2"/>
  <c r="H105" i="2"/>
  <c r="N105" i="2" s="1"/>
  <c r="I29" i="2"/>
  <c r="I240" i="2"/>
  <c r="O168" i="2"/>
  <c r="H168" i="2"/>
  <c r="N168" i="2" s="1"/>
  <c r="H261" i="2"/>
  <c r="N261" i="2" s="1"/>
  <c r="H29" i="2"/>
  <c r="N29" i="2" s="1"/>
  <c r="H62" i="2"/>
  <c r="N62" i="2" s="1"/>
  <c r="O146" i="2"/>
  <c r="I261" i="2"/>
  <c r="O55" i="2"/>
  <c r="I168" i="2"/>
  <c r="H119" i="2"/>
  <c r="N119" i="2" s="1"/>
  <c r="F267" i="2"/>
  <c r="H267" i="2" s="1"/>
  <c r="N267" i="2" s="1"/>
  <c r="F86" i="2"/>
  <c r="L86" i="2" s="1"/>
  <c r="I158" i="2"/>
  <c r="I233" i="2"/>
  <c r="K273" i="2"/>
  <c r="K346" i="2" s="1"/>
  <c r="O119" i="2"/>
  <c r="Q271" i="2"/>
  <c r="Q344" i="2" s="1"/>
  <c r="Q343" i="2" s="1"/>
  <c r="O105" i="2"/>
  <c r="O76" i="2"/>
  <c r="H76" i="2"/>
  <c r="N76" i="2" s="1"/>
  <c r="F60" i="2"/>
  <c r="H60" i="2" s="1"/>
  <c r="N60" i="2" s="1"/>
  <c r="I248" i="2"/>
  <c r="I76" i="2"/>
  <c r="O233" i="2"/>
  <c r="H158" i="2"/>
  <c r="N158" i="2" s="1"/>
  <c r="H63" i="2"/>
  <c r="N63" i="2" s="1"/>
  <c r="L180" i="2"/>
  <c r="O158" i="2"/>
  <c r="H12" i="2"/>
  <c r="N12" i="2" s="1"/>
  <c r="R266" i="2"/>
  <c r="R272" i="2" s="1"/>
  <c r="R345" i="2" s="1"/>
  <c r="R343" i="2" s="1"/>
  <c r="H224" i="2"/>
  <c r="N224" i="2" s="1"/>
  <c r="H179" i="2"/>
  <c r="N179" i="2" s="1"/>
  <c r="O132" i="2"/>
  <c r="O63" i="2"/>
  <c r="O240" i="2"/>
  <c r="H98" i="2"/>
  <c r="N98" i="2" s="1"/>
  <c r="O182" i="2"/>
  <c r="I132" i="2"/>
  <c r="I70" i="2"/>
  <c r="H90" i="2"/>
  <c r="N90" i="2" s="1"/>
  <c r="F273" i="2"/>
  <c r="H273" i="2" s="1"/>
  <c r="D346" i="2"/>
  <c r="F346" i="2" s="1"/>
  <c r="H346" i="2" s="1"/>
  <c r="H151" i="2"/>
  <c r="N151" i="2" s="1"/>
  <c r="I182" i="2"/>
  <c r="O98" i="2"/>
  <c r="H88" i="2"/>
  <c r="N88" i="2" s="1"/>
  <c r="F266" i="2"/>
  <c r="H140" i="2"/>
  <c r="N140" i="2" s="1"/>
  <c r="O173" i="2"/>
  <c r="I88" i="2"/>
  <c r="O90" i="2"/>
  <c r="H225" i="2"/>
  <c r="N225" i="2" s="1"/>
  <c r="H70" i="2"/>
  <c r="N70" i="2" s="1"/>
  <c r="M22" i="2"/>
  <c r="L213" i="2"/>
  <c r="O213" i="2"/>
  <c r="M86" i="2"/>
  <c r="M223" i="2"/>
  <c r="D271" i="2"/>
  <c r="F265" i="2"/>
  <c r="L265" i="2" s="1"/>
  <c r="F22" i="2"/>
  <c r="L22" i="2" s="1"/>
  <c r="F189" i="4"/>
  <c r="H189" i="4" s="1"/>
  <c r="D186" i="4"/>
  <c r="F186" i="4" s="1"/>
  <c r="D226" i="4"/>
  <c r="O226" i="2"/>
  <c r="H240" i="2"/>
  <c r="N240" i="2" s="1"/>
  <c r="L248" i="2"/>
  <c r="O248" i="2"/>
  <c r="I191" i="2"/>
  <c r="L189" i="2"/>
  <c r="O189" i="2"/>
  <c r="L140" i="2"/>
  <c r="O140" i="2"/>
  <c r="M60" i="2"/>
  <c r="M178" i="2"/>
  <c r="H260" i="2"/>
  <c r="N260" i="2" s="1"/>
  <c r="L12" i="2"/>
  <c r="O151" i="2"/>
  <c r="L191" i="2"/>
  <c r="O191" i="2"/>
  <c r="L238" i="2"/>
  <c r="M238" i="2"/>
  <c r="F207" i="2"/>
  <c r="I207" i="2" s="1"/>
  <c r="F258" i="2"/>
  <c r="I258" i="2" s="1"/>
  <c r="I260" i="2"/>
  <c r="K271" i="2"/>
  <c r="K344" i="2" s="1"/>
  <c r="O70" i="2"/>
  <c r="O186" i="2"/>
  <c r="O241" i="2"/>
  <c r="M265" i="2"/>
  <c r="K264" i="2"/>
  <c r="I224" i="2"/>
  <c r="I90" i="2"/>
  <c r="I63" i="2"/>
  <c r="O62" i="2"/>
  <c r="E264" i="2"/>
  <c r="I146" i="2"/>
  <c r="E271" i="2"/>
  <c r="H180" i="2"/>
  <c r="N180" i="2" s="1"/>
  <c r="H182" i="2"/>
  <c r="N182" i="2" s="1"/>
  <c r="D178" i="2"/>
  <c r="I62" i="2"/>
  <c r="H101" i="2"/>
  <c r="N101" i="2" s="1"/>
  <c r="I98" i="2"/>
  <c r="I101" i="2"/>
  <c r="I225" i="2"/>
  <c r="I151" i="2"/>
  <c r="I238" i="2"/>
  <c r="I119" i="2"/>
  <c r="I105" i="2"/>
  <c r="I179" i="2"/>
  <c r="I112" i="2"/>
  <c r="R178" i="2"/>
  <c r="H55" i="2"/>
  <c r="N55" i="2" s="1"/>
  <c r="I55" i="2"/>
  <c r="M258" i="2"/>
  <c r="H241" i="2"/>
  <c r="N241" i="2" s="1"/>
  <c r="I241" i="2"/>
  <c r="O23" i="2"/>
  <c r="H215" i="2"/>
  <c r="N215" i="2" s="1"/>
  <c r="I215" i="2"/>
  <c r="D268" i="2"/>
  <c r="H132" i="2"/>
  <c r="N132" i="2" s="1"/>
  <c r="H209" i="2"/>
  <c r="N209" i="2" s="1"/>
  <c r="I209" i="2"/>
  <c r="O224" i="2"/>
  <c r="O88" i="2"/>
  <c r="H61" i="2"/>
  <c r="N61" i="2" s="1"/>
  <c r="I61" i="2"/>
  <c r="H259" i="2"/>
  <c r="N259" i="2" s="1"/>
  <c r="I259" i="2"/>
  <c r="O261" i="2"/>
  <c r="T261" i="2"/>
  <c r="H173" i="2"/>
  <c r="N173" i="2" s="1"/>
  <c r="I173" i="2"/>
  <c r="O225" i="2"/>
  <c r="H233" i="2"/>
  <c r="N233" i="2" s="1"/>
  <c r="O12" i="2"/>
  <c r="M266" i="2"/>
  <c r="K272" i="2"/>
  <c r="K345" i="2" s="1"/>
  <c r="O87" i="2"/>
  <c r="O239" i="2"/>
  <c r="D272" i="2"/>
  <c r="M268" i="2"/>
  <c r="I89" i="2"/>
  <c r="H89" i="2"/>
  <c r="N89" i="2" s="1"/>
  <c r="H213" i="2"/>
  <c r="N213" i="2" s="1"/>
  <c r="I213" i="2"/>
  <c r="H238" i="2"/>
  <c r="N238" i="2" s="1"/>
  <c r="O61" i="2"/>
  <c r="O179" i="2"/>
  <c r="O89" i="2"/>
  <c r="H186" i="2"/>
  <c r="N186" i="2" s="1"/>
  <c r="O180" i="2"/>
  <c r="I186" i="2"/>
  <c r="O259" i="2"/>
  <c r="O260" i="2"/>
  <c r="D223" i="2"/>
  <c r="K274" i="2"/>
  <c r="K347" i="2" s="1"/>
  <c r="N346" i="2" l="1"/>
  <c r="N273" i="2"/>
  <c r="R270" i="2"/>
  <c r="O267" i="2"/>
  <c r="I267" i="2"/>
  <c r="L267" i="2"/>
  <c r="H86" i="2"/>
  <c r="N86" i="2" s="1"/>
  <c r="I86" i="2"/>
  <c r="J258" i="2"/>
  <c r="L258" i="2" s="1"/>
  <c r="L273" i="2"/>
  <c r="M273" i="2"/>
  <c r="M346" i="2" s="1"/>
  <c r="T346" i="2" s="1"/>
  <c r="L260" i="2"/>
  <c r="H258" i="2"/>
  <c r="N258" i="2" s="1"/>
  <c r="L60" i="2"/>
  <c r="I60" i="2"/>
  <c r="Q270" i="2"/>
  <c r="R264" i="2"/>
  <c r="O265" i="2"/>
  <c r="I22" i="2"/>
  <c r="L346" i="2"/>
  <c r="I346" i="2"/>
  <c r="E270" i="2"/>
  <c r="E344" i="2"/>
  <c r="E343" i="2" s="1"/>
  <c r="K343" i="2"/>
  <c r="F271" i="2"/>
  <c r="L271" i="2" s="1"/>
  <c r="D344" i="2"/>
  <c r="F272" i="2"/>
  <c r="D345" i="2"/>
  <c r="K270" i="2"/>
  <c r="I189" i="4"/>
  <c r="O189" i="4"/>
  <c r="L189" i="4"/>
  <c r="N189" i="4"/>
  <c r="M274" i="2"/>
  <c r="M347" i="2" s="1"/>
  <c r="D264" i="2"/>
  <c r="F264" i="2" s="1"/>
  <c r="H264" i="2" s="1"/>
  <c r="N264" i="2" s="1"/>
  <c r="F268" i="2"/>
  <c r="L268" i="2" s="1"/>
  <c r="F178" i="2"/>
  <c r="L178" i="2" s="1"/>
  <c r="M271" i="2"/>
  <c r="M344" i="2" s="1"/>
  <c r="F226" i="4"/>
  <c r="D268" i="4"/>
  <c r="H22" i="2"/>
  <c r="N22" i="2" s="1"/>
  <c r="L207" i="2"/>
  <c r="O207" i="2"/>
  <c r="H207" i="2"/>
  <c r="N207" i="2" s="1"/>
  <c r="F223" i="2"/>
  <c r="L223" i="2" s="1"/>
  <c r="H186" i="4"/>
  <c r="N186" i="4" s="1"/>
  <c r="I186" i="4"/>
  <c r="L186" i="4"/>
  <c r="O186" i="4"/>
  <c r="O258" i="2"/>
  <c r="O266" i="2"/>
  <c r="O86" i="2"/>
  <c r="I273" i="2"/>
  <c r="O60" i="2"/>
  <c r="O238" i="2"/>
  <c r="D274" i="2"/>
  <c r="O22" i="2"/>
  <c r="H265" i="2"/>
  <c r="N265" i="2" s="1"/>
  <c r="I265" i="2"/>
  <c r="H266" i="2"/>
  <c r="N266" i="2" s="1"/>
  <c r="I266" i="2"/>
  <c r="H226" i="2"/>
  <c r="N226" i="2" s="1"/>
  <c r="I226" i="2"/>
  <c r="M264" i="2"/>
  <c r="O346" i="2" l="1"/>
  <c r="J264" i="2"/>
  <c r="L264" i="2" s="1"/>
  <c r="O273" i="2"/>
  <c r="L266" i="2"/>
  <c r="I178" i="2"/>
  <c r="F344" i="2"/>
  <c r="H344" i="2" s="1"/>
  <c r="N344" i="2" s="1"/>
  <c r="H271" i="2"/>
  <c r="N271" i="2" s="1"/>
  <c r="O268" i="2"/>
  <c r="I264" i="2"/>
  <c r="F274" i="2"/>
  <c r="I274" i="2" s="1"/>
  <c r="D347" i="2"/>
  <c r="F347" i="2" s="1"/>
  <c r="I223" i="2"/>
  <c r="F345" i="2"/>
  <c r="O223" i="2"/>
  <c r="O178" i="2"/>
  <c r="H223" i="2"/>
  <c r="N223" i="2" s="1"/>
  <c r="O226" i="4"/>
  <c r="L226" i="4"/>
  <c r="I226" i="4"/>
  <c r="H226" i="4"/>
  <c r="N226" i="4" s="1"/>
  <c r="H178" i="2"/>
  <c r="N178" i="2" s="1"/>
  <c r="F268" i="4"/>
  <c r="D274" i="4"/>
  <c r="D347" i="4" s="1"/>
  <c r="F347" i="4" s="1"/>
  <c r="I271" i="2"/>
  <c r="O271" i="2"/>
  <c r="D270" i="2"/>
  <c r="F270" i="2" s="1"/>
  <c r="H272" i="2"/>
  <c r="N272" i="2" s="1"/>
  <c r="I272" i="2"/>
  <c r="H268" i="2"/>
  <c r="N268" i="2" s="1"/>
  <c r="I268" i="2"/>
  <c r="O264" i="2"/>
  <c r="J345" i="2" l="1"/>
  <c r="J343" i="2" s="1"/>
  <c r="J270" i="2"/>
  <c r="M270" i="2" s="1"/>
  <c r="O270" i="2" s="1"/>
  <c r="M272" i="2"/>
  <c r="L272" i="2"/>
  <c r="O344" i="2"/>
  <c r="L344" i="2"/>
  <c r="I344" i="2"/>
  <c r="D343" i="2"/>
  <c r="O274" i="2"/>
  <c r="L274" i="2"/>
  <c r="I347" i="2"/>
  <c r="T347" i="2"/>
  <c r="L347" i="2"/>
  <c r="O347" i="2"/>
  <c r="H347" i="2"/>
  <c r="N347" i="2" s="1"/>
  <c r="L345" i="2"/>
  <c r="I345" i="2"/>
  <c r="H345" i="2"/>
  <c r="O347" i="4"/>
  <c r="H347" i="4"/>
  <c r="N347" i="4" s="1"/>
  <c r="L347" i="4"/>
  <c r="I347" i="4"/>
  <c r="L268" i="4"/>
  <c r="I268" i="4"/>
  <c r="H268" i="4"/>
  <c r="N268" i="4" s="1"/>
  <c r="O268" i="4"/>
  <c r="F274" i="4"/>
  <c r="H274" i="2"/>
  <c r="N274" i="2" s="1"/>
  <c r="H270" i="2"/>
  <c r="I270" i="2"/>
  <c r="F343" i="2" l="1"/>
  <c r="H343" i="2" s="1"/>
  <c r="N343" i="2" s="1"/>
  <c r="N270" i="2"/>
  <c r="M343" i="2"/>
  <c r="M352" i="2" s="1"/>
  <c r="N345" i="2"/>
  <c r="L270" i="2"/>
  <c r="M345" i="2"/>
  <c r="O272" i="2"/>
  <c r="L274" i="4"/>
  <c r="O274" i="4"/>
  <c r="H274" i="4"/>
  <c r="N274" i="4" s="1"/>
  <c r="I274" i="4"/>
  <c r="L343" i="2" l="1"/>
  <c r="I343" i="2"/>
  <c r="O343" i="2"/>
  <c r="O345" i="2"/>
  <c r="I279" i="1"/>
  <c r="I277" i="1"/>
  <c r="X261" i="1"/>
  <c r="W261" i="1"/>
  <c r="C261" i="1"/>
  <c r="X260" i="1"/>
  <c r="W260" i="1"/>
  <c r="D260" i="1"/>
  <c r="C260" i="1"/>
  <c r="X259" i="1"/>
  <c r="W259" i="1"/>
  <c r="R259" i="1"/>
  <c r="C259" i="1"/>
  <c r="X253" i="1"/>
  <c r="W253" i="1"/>
  <c r="V253" i="1"/>
  <c r="D253" i="1"/>
  <c r="C253" i="1"/>
  <c r="R261" i="1"/>
  <c r="D261" i="1"/>
  <c r="Q259" i="1"/>
  <c r="M248" i="1"/>
  <c r="X248" i="1"/>
  <c r="W248" i="1"/>
  <c r="V248" i="1"/>
  <c r="C248" i="1"/>
  <c r="X241" i="1"/>
  <c r="W241" i="1"/>
  <c r="V241" i="1"/>
  <c r="C241" i="1"/>
  <c r="X240" i="1"/>
  <c r="W240" i="1"/>
  <c r="V240" i="1"/>
  <c r="D240" i="1"/>
  <c r="C240" i="1"/>
  <c r="X239" i="1"/>
  <c r="W239" i="1"/>
  <c r="V239" i="1"/>
  <c r="R239" i="1"/>
  <c r="D239" i="1"/>
  <c r="C239" i="1"/>
  <c r="R241" i="1"/>
  <c r="Q241" i="1"/>
  <c r="E241" i="1"/>
  <c r="D241" i="1"/>
  <c r="R240" i="1"/>
  <c r="Q240" i="1"/>
  <c r="Q239" i="1"/>
  <c r="X233" i="1"/>
  <c r="W233" i="1"/>
  <c r="V233" i="1"/>
  <c r="D233" i="1"/>
  <c r="C233" i="1"/>
  <c r="X226" i="1"/>
  <c r="V226" i="1"/>
  <c r="X224" i="1"/>
  <c r="W224" i="1"/>
  <c r="V224" i="1"/>
  <c r="C221" i="1"/>
  <c r="C226" i="1" s="1"/>
  <c r="C220" i="1"/>
  <c r="C225" i="1" s="1"/>
  <c r="C219" i="1"/>
  <c r="C224" i="1" s="1"/>
  <c r="X218" i="1"/>
  <c r="W218" i="1"/>
  <c r="V218" i="1"/>
  <c r="G218" i="1"/>
  <c r="M218" i="1" s="1"/>
  <c r="E218" i="1"/>
  <c r="D218" i="1"/>
  <c r="E213" i="1"/>
  <c r="C213" i="1"/>
  <c r="C207" i="1"/>
  <c r="Q201" i="1"/>
  <c r="X201" i="1"/>
  <c r="V201" i="1"/>
  <c r="G201" i="1"/>
  <c r="E201" i="1"/>
  <c r="C201" i="1"/>
  <c r="X196" i="1"/>
  <c r="W196" i="1"/>
  <c r="V196" i="1"/>
  <c r="C196" i="1"/>
  <c r="E191" i="1"/>
  <c r="X191" i="1"/>
  <c r="W191" i="1"/>
  <c r="V191" i="1"/>
  <c r="D191" i="1"/>
  <c r="C191" i="1"/>
  <c r="Q186" i="1"/>
  <c r="M186" i="1"/>
  <c r="X186" i="1"/>
  <c r="V186" i="1"/>
  <c r="D186" i="1"/>
  <c r="C186" i="1"/>
  <c r="X182" i="1"/>
  <c r="W182" i="1"/>
  <c r="V182" i="1"/>
  <c r="C182" i="1"/>
  <c r="X181" i="1"/>
  <c r="W181" i="1"/>
  <c r="V181" i="1"/>
  <c r="C181" i="1"/>
  <c r="C180" i="1"/>
  <c r="X179" i="1"/>
  <c r="W179" i="1"/>
  <c r="V179" i="1"/>
  <c r="C179" i="1"/>
  <c r="E173" i="1"/>
  <c r="X173" i="1"/>
  <c r="W173" i="1"/>
  <c r="V173" i="1"/>
  <c r="D173" i="1"/>
  <c r="C173" i="1"/>
  <c r="X168" i="1"/>
  <c r="W168" i="1"/>
  <c r="V168" i="1"/>
  <c r="C168" i="1"/>
  <c r="E163" i="1"/>
  <c r="X163" i="1"/>
  <c r="W163" i="1"/>
  <c r="V163" i="1"/>
  <c r="C163" i="1"/>
  <c r="X158" i="1"/>
  <c r="W158" i="1"/>
  <c r="V158" i="1"/>
  <c r="C158" i="1"/>
  <c r="X151" i="1"/>
  <c r="W151" i="1"/>
  <c r="V151" i="1"/>
  <c r="D151" i="1"/>
  <c r="C151" i="1"/>
  <c r="D146" i="1"/>
  <c r="X146" i="1"/>
  <c r="W146" i="1"/>
  <c r="V146" i="1"/>
  <c r="E146" i="1"/>
  <c r="C146" i="1"/>
  <c r="E140" i="1"/>
  <c r="D140" i="1"/>
  <c r="X140" i="1"/>
  <c r="W140" i="1"/>
  <c r="V140" i="1"/>
  <c r="C140" i="1"/>
  <c r="D132" i="1"/>
  <c r="X132" i="1"/>
  <c r="W132" i="1"/>
  <c r="V132" i="1"/>
  <c r="E132" i="1"/>
  <c r="C132" i="1"/>
  <c r="R127" i="1"/>
  <c r="W127" i="1"/>
  <c r="M127" i="1"/>
  <c r="E127" i="1"/>
  <c r="V127" i="1"/>
  <c r="C127" i="1"/>
  <c r="X119" i="1"/>
  <c r="W119" i="1"/>
  <c r="V119" i="1"/>
  <c r="C119" i="1"/>
  <c r="M116" i="1"/>
  <c r="R181" i="1"/>
  <c r="Q181" i="1"/>
  <c r="G181" i="1"/>
  <c r="E181" i="1"/>
  <c r="D181" i="1"/>
  <c r="M112" i="1"/>
  <c r="X112" i="1"/>
  <c r="W112" i="1"/>
  <c r="V112" i="1"/>
  <c r="C112" i="1"/>
  <c r="M105" i="1"/>
  <c r="X105" i="1"/>
  <c r="W105" i="1"/>
  <c r="V105" i="1"/>
  <c r="D105" i="1"/>
  <c r="C105" i="1"/>
  <c r="D98" i="1"/>
  <c r="X98" i="1"/>
  <c r="W98" i="1"/>
  <c r="V98" i="1"/>
  <c r="C98" i="1"/>
  <c r="X90" i="1"/>
  <c r="W90" i="1"/>
  <c r="V90" i="1"/>
  <c r="C90" i="1"/>
  <c r="X89" i="1"/>
  <c r="W89" i="1"/>
  <c r="V89" i="1"/>
  <c r="C89" i="1"/>
  <c r="X88" i="1"/>
  <c r="W88" i="1"/>
  <c r="V88" i="1"/>
  <c r="C88" i="1"/>
  <c r="X87" i="1"/>
  <c r="W87" i="1"/>
  <c r="V87" i="1"/>
  <c r="C87" i="1"/>
  <c r="E76" i="1"/>
  <c r="X76" i="1"/>
  <c r="W76" i="1"/>
  <c r="V76" i="1"/>
  <c r="D76" i="1"/>
  <c r="C76" i="1"/>
  <c r="R90" i="1"/>
  <c r="Q90" i="1"/>
  <c r="D90" i="1"/>
  <c r="R89" i="1"/>
  <c r="Q89" i="1"/>
  <c r="E89" i="1"/>
  <c r="D89" i="1"/>
  <c r="R88" i="1"/>
  <c r="Q88" i="1"/>
  <c r="D88" i="1"/>
  <c r="R87" i="1"/>
  <c r="D87" i="1"/>
  <c r="X70" i="1"/>
  <c r="W70" i="1"/>
  <c r="V70" i="1"/>
  <c r="C70" i="1"/>
  <c r="X63" i="1"/>
  <c r="W63" i="1"/>
  <c r="V63" i="1"/>
  <c r="D63" i="1"/>
  <c r="C63" i="1"/>
  <c r="X62" i="1"/>
  <c r="W62" i="1"/>
  <c r="V62" i="1"/>
  <c r="D62" i="1"/>
  <c r="C62" i="1"/>
  <c r="X61" i="1"/>
  <c r="W61" i="1"/>
  <c r="V61" i="1"/>
  <c r="R61" i="1"/>
  <c r="D61" i="1"/>
  <c r="C61" i="1"/>
  <c r="X55" i="1"/>
  <c r="W55" i="1"/>
  <c r="V55" i="1"/>
  <c r="D55" i="1"/>
  <c r="C55" i="1"/>
  <c r="X44" i="1"/>
  <c r="W44" i="1"/>
  <c r="V44" i="1"/>
  <c r="D44" i="1"/>
  <c r="C44" i="1"/>
  <c r="X39" i="1"/>
  <c r="W39" i="1"/>
  <c r="V39" i="1"/>
  <c r="D39" i="1"/>
  <c r="C39" i="1"/>
  <c r="X34" i="1"/>
  <c r="W34" i="1"/>
  <c r="V34" i="1"/>
  <c r="D34" i="1"/>
  <c r="C34" i="1"/>
  <c r="Q62" i="1"/>
  <c r="X29" i="1"/>
  <c r="W29" i="1"/>
  <c r="V29" i="1"/>
  <c r="D29" i="1"/>
  <c r="C29" i="1"/>
  <c r="X25" i="1"/>
  <c r="W25" i="1"/>
  <c r="V25" i="1"/>
  <c r="D25" i="1"/>
  <c r="C25" i="1"/>
  <c r="X24" i="1"/>
  <c r="W24" i="1"/>
  <c r="V24" i="1"/>
  <c r="C24" i="1"/>
  <c r="X23" i="1"/>
  <c r="W23" i="1"/>
  <c r="V23" i="1"/>
  <c r="D23" i="1"/>
  <c r="C23" i="1"/>
  <c r="R25" i="1"/>
  <c r="X17" i="1"/>
  <c r="W17" i="1"/>
  <c r="V17" i="1"/>
  <c r="E17" i="1"/>
  <c r="D17" i="1"/>
  <c r="C17" i="1"/>
  <c r="Q25" i="1"/>
  <c r="G25" i="1"/>
  <c r="E25" i="1"/>
  <c r="Q24" i="1"/>
  <c r="K24" i="1"/>
  <c r="E24" i="1"/>
  <c r="R23" i="1"/>
  <c r="Q23" i="1"/>
  <c r="K23" i="1"/>
  <c r="E12" i="1"/>
  <c r="X12" i="1"/>
  <c r="W12" i="1"/>
  <c r="V12" i="1"/>
  <c r="R12" i="1"/>
  <c r="Q12" i="1"/>
  <c r="D12" i="1"/>
  <c r="C12" i="1"/>
  <c r="M201" i="1" l="1"/>
  <c r="X258" i="1"/>
  <c r="F218" i="1"/>
  <c r="L218" i="1" s="1"/>
  <c r="F140" i="1"/>
  <c r="L140" i="1" s="1"/>
  <c r="F191" i="1"/>
  <c r="L191" i="1" s="1"/>
  <c r="C86" i="1"/>
  <c r="F173" i="1"/>
  <c r="L173" i="1" s="1"/>
  <c r="V238" i="1"/>
  <c r="F17" i="1"/>
  <c r="L17" i="1" s="1"/>
  <c r="F241" i="1"/>
  <c r="F76" i="1"/>
  <c r="L76" i="1" s="1"/>
  <c r="V86" i="1"/>
  <c r="V22" i="1"/>
  <c r="F89" i="1"/>
  <c r="W60" i="1"/>
  <c r="V60" i="1"/>
  <c r="W238" i="1"/>
  <c r="R213" i="1"/>
  <c r="X213" i="1"/>
  <c r="F12" i="1"/>
  <c r="F181" i="1"/>
  <c r="H181" i="1" s="1"/>
  <c r="V180" i="1"/>
  <c r="V178" i="1" s="1"/>
  <c r="F146" i="1"/>
  <c r="L146" i="1" s="1"/>
  <c r="C178" i="1"/>
  <c r="W186" i="1"/>
  <c r="W86" i="1"/>
  <c r="F132" i="1"/>
  <c r="L132" i="1" s="1"/>
  <c r="D209" i="4"/>
  <c r="F209" i="1"/>
  <c r="L209" i="1" s="1"/>
  <c r="W180" i="1"/>
  <c r="W178" i="1" s="1"/>
  <c r="Q127" i="1"/>
  <c r="F25" i="1"/>
  <c r="X86" i="1"/>
  <c r="T74" i="1"/>
  <c r="O74" i="1"/>
  <c r="T280" i="1"/>
  <c r="I280" i="1"/>
  <c r="O280" i="1"/>
  <c r="I278" i="1"/>
  <c r="O255" i="1"/>
  <c r="T255" i="1"/>
  <c r="O254" i="1"/>
  <c r="T254" i="1"/>
  <c r="O256" i="1"/>
  <c r="T256" i="1"/>
  <c r="T251" i="1"/>
  <c r="O251" i="1"/>
  <c r="O249" i="1"/>
  <c r="T249" i="1"/>
  <c r="O235" i="1"/>
  <c r="T235" i="1"/>
  <c r="O234" i="1"/>
  <c r="T234" i="1"/>
  <c r="O220" i="1"/>
  <c r="T220" i="1"/>
  <c r="O210" i="1"/>
  <c r="T210" i="1"/>
  <c r="T202" i="1"/>
  <c r="O202" i="1"/>
  <c r="O203" i="1"/>
  <c r="T203" i="1"/>
  <c r="H202" i="1"/>
  <c r="N202" i="1" s="1"/>
  <c r="I202" i="1"/>
  <c r="O199" i="1"/>
  <c r="T199" i="1"/>
  <c r="T194" i="1"/>
  <c r="O194" i="1"/>
  <c r="T187" i="1"/>
  <c r="O187" i="1"/>
  <c r="T189" i="1"/>
  <c r="O189" i="1"/>
  <c r="T175" i="1"/>
  <c r="O175" i="1"/>
  <c r="T169" i="1"/>
  <c r="O169" i="1"/>
  <c r="O166" i="1"/>
  <c r="T166" i="1"/>
  <c r="O161" i="1"/>
  <c r="T161" i="1"/>
  <c r="O153" i="1"/>
  <c r="T153" i="1"/>
  <c r="O154" i="1"/>
  <c r="T154" i="1"/>
  <c r="O147" i="1"/>
  <c r="T147" i="1"/>
  <c r="O148" i="1"/>
  <c r="T148" i="1"/>
  <c r="T142" i="1"/>
  <c r="O142" i="1"/>
  <c r="O143" i="1"/>
  <c r="T143" i="1"/>
  <c r="O134" i="1"/>
  <c r="T134" i="1"/>
  <c r="O133" i="1"/>
  <c r="T133" i="1"/>
  <c r="O135" i="1"/>
  <c r="T135" i="1"/>
  <c r="T130" i="1"/>
  <c r="O130" i="1"/>
  <c r="T120" i="1"/>
  <c r="O120" i="1"/>
  <c r="O121" i="1"/>
  <c r="T121" i="1"/>
  <c r="O114" i="1"/>
  <c r="T114" i="1"/>
  <c r="O107" i="1"/>
  <c r="T107" i="1"/>
  <c r="O106" i="1"/>
  <c r="T106" i="1"/>
  <c r="O108" i="1"/>
  <c r="T108" i="1"/>
  <c r="O99" i="1"/>
  <c r="T99" i="1"/>
  <c r="O78" i="1"/>
  <c r="T78" i="1"/>
  <c r="T79" i="1"/>
  <c r="O79" i="1"/>
  <c r="T57" i="1"/>
  <c r="O57" i="1"/>
  <c r="O56" i="1"/>
  <c r="T56" i="1"/>
  <c r="O58" i="1"/>
  <c r="T58" i="1"/>
  <c r="T45" i="1"/>
  <c r="O45" i="1"/>
  <c r="I47" i="1"/>
  <c r="O47" i="1"/>
  <c r="T47" i="1"/>
  <c r="I46" i="1"/>
  <c r="O46" i="1"/>
  <c r="T46" i="1"/>
  <c r="O40" i="1"/>
  <c r="T40" i="1"/>
  <c r="O42" i="1"/>
  <c r="T42" i="1"/>
  <c r="T41" i="1"/>
  <c r="O41" i="1"/>
  <c r="O37" i="1"/>
  <c r="T37" i="1"/>
  <c r="O36" i="1"/>
  <c r="T36" i="1"/>
  <c r="H35" i="1"/>
  <c r="N35" i="1" s="1"/>
  <c r="O35" i="1"/>
  <c r="T35" i="1"/>
  <c r="T30" i="1"/>
  <c r="O30" i="1"/>
  <c r="I18" i="1"/>
  <c r="O18" i="1"/>
  <c r="T18" i="1"/>
  <c r="O20" i="1"/>
  <c r="T20" i="1"/>
  <c r="O19" i="1"/>
  <c r="T19" i="1"/>
  <c r="R63" i="1"/>
  <c r="H36" i="1"/>
  <c r="N36" i="1" s="1"/>
  <c r="R62" i="1"/>
  <c r="R238" i="1"/>
  <c r="C258" i="1"/>
  <c r="R226" i="1"/>
  <c r="X238" i="1"/>
  <c r="C60" i="1"/>
  <c r="T277" i="1"/>
  <c r="H30" i="1"/>
  <c r="N30" i="1" s="1"/>
  <c r="H40" i="1"/>
  <c r="N40" i="1" s="1"/>
  <c r="H133" i="1"/>
  <c r="N133" i="1" s="1"/>
  <c r="H143" i="1"/>
  <c r="N143" i="1" s="1"/>
  <c r="H187" i="1"/>
  <c r="N187" i="1" s="1"/>
  <c r="H41" i="1"/>
  <c r="N41" i="1" s="1"/>
  <c r="T279" i="1"/>
  <c r="D238" i="1"/>
  <c r="H57" i="1"/>
  <c r="N57" i="1" s="1"/>
  <c r="H142" i="1"/>
  <c r="N142" i="1" s="1"/>
  <c r="G158" i="1"/>
  <c r="H235" i="1"/>
  <c r="N235" i="1" s="1"/>
  <c r="I251" i="1"/>
  <c r="H255" i="1"/>
  <c r="N255" i="1" s="1"/>
  <c r="D60" i="1"/>
  <c r="E226" i="1"/>
  <c r="H256" i="1"/>
  <c r="N256" i="1" s="1"/>
  <c r="E39" i="1"/>
  <c r="E225" i="1"/>
  <c r="K87" i="1"/>
  <c r="G191" i="1"/>
  <c r="C22" i="1"/>
  <c r="E34" i="1"/>
  <c r="F34" i="1" s="1"/>
  <c r="L34" i="1" s="1"/>
  <c r="F88" i="1"/>
  <c r="E90" i="1"/>
  <c r="F90" i="1" s="1"/>
  <c r="E119" i="1"/>
  <c r="C238" i="1"/>
  <c r="G24" i="1"/>
  <c r="K12" i="1"/>
  <c r="G23" i="1"/>
  <c r="E29" i="1"/>
  <c r="F29" i="1" s="1"/>
  <c r="L29" i="1" s="1"/>
  <c r="G63" i="1"/>
  <c r="H46" i="1"/>
  <c r="N46" i="1" s="1"/>
  <c r="H56" i="1"/>
  <c r="N56" i="1" s="1"/>
  <c r="H121" i="1"/>
  <c r="N121" i="1" s="1"/>
  <c r="H169" i="1"/>
  <c r="N169" i="1" s="1"/>
  <c r="H234" i="1"/>
  <c r="N234" i="1" s="1"/>
  <c r="E253" i="1"/>
  <c r="F253" i="1" s="1"/>
  <c r="L253" i="1" s="1"/>
  <c r="H45" i="1"/>
  <c r="N45" i="1" s="1"/>
  <c r="K25" i="1"/>
  <c r="I58" i="1"/>
  <c r="H19" i="1"/>
  <c r="N19" i="1" s="1"/>
  <c r="I20" i="1"/>
  <c r="I30" i="1"/>
  <c r="I42" i="1"/>
  <c r="E55" i="1"/>
  <c r="H147" i="1"/>
  <c r="N147" i="1" s="1"/>
  <c r="I154" i="1"/>
  <c r="H161" i="1"/>
  <c r="N161" i="1" s="1"/>
  <c r="E168" i="1"/>
  <c r="I234" i="1"/>
  <c r="E239" i="1"/>
  <c r="G17" i="1"/>
  <c r="E63" i="1"/>
  <c r="H107" i="1"/>
  <c r="N107" i="1" s="1"/>
  <c r="N114" i="1"/>
  <c r="I134" i="1"/>
  <c r="I135" i="1"/>
  <c r="H153" i="1"/>
  <c r="N153" i="1" s="1"/>
  <c r="E186" i="1"/>
  <c r="F186" i="1" s="1"/>
  <c r="L186" i="1" s="1"/>
  <c r="H194" i="1"/>
  <c r="N194" i="1" s="1"/>
  <c r="E196" i="1"/>
  <c r="H210" i="1"/>
  <c r="N210" i="1" s="1"/>
  <c r="G226" i="1"/>
  <c r="E240" i="1"/>
  <c r="E261" i="1"/>
  <c r="K61" i="1"/>
  <c r="H14" i="1"/>
  <c r="I37" i="1"/>
  <c r="E44" i="1"/>
  <c r="F44" i="1" s="1"/>
  <c r="L44" i="1" s="1"/>
  <c r="I78" i="1"/>
  <c r="I79" i="1"/>
  <c r="E98" i="1"/>
  <c r="F98" i="1" s="1"/>
  <c r="L98" i="1" s="1"/>
  <c r="E105" i="1"/>
  <c r="I130" i="1"/>
  <c r="I143" i="1"/>
  <c r="C218" i="1"/>
  <c r="E233" i="1"/>
  <c r="F233" i="1" s="1"/>
  <c r="L233" i="1" s="1"/>
  <c r="E248" i="1"/>
  <c r="H106" i="1"/>
  <c r="N106" i="1" s="1"/>
  <c r="I106" i="1"/>
  <c r="Q22" i="1"/>
  <c r="R24" i="1"/>
  <c r="R22" i="1" s="1"/>
  <c r="M98" i="1"/>
  <c r="I99" i="1"/>
  <c r="H108" i="1"/>
  <c r="N108" i="1" s="1"/>
  <c r="I108" i="1"/>
  <c r="H115" i="1"/>
  <c r="N115" i="1" s="1"/>
  <c r="R267" i="1"/>
  <c r="R273" i="1" s="1"/>
  <c r="R346" i="1" s="1"/>
  <c r="H120" i="1"/>
  <c r="N120" i="1" s="1"/>
  <c r="X60" i="1"/>
  <c r="E61" i="1"/>
  <c r="H100" i="1"/>
  <c r="N100" i="1" s="1"/>
  <c r="G89" i="1"/>
  <c r="I36" i="1"/>
  <c r="I41" i="1"/>
  <c r="I57" i="1"/>
  <c r="G12" i="1"/>
  <c r="H18" i="1"/>
  <c r="N18" i="1" s="1"/>
  <c r="Q61" i="1"/>
  <c r="Q63" i="1"/>
  <c r="M39" i="1"/>
  <c r="I40" i="1"/>
  <c r="G44" i="1"/>
  <c r="M44" i="1" s="1"/>
  <c r="I45" i="1"/>
  <c r="M55" i="1"/>
  <c r="I56" i="1"/>
  <c r="K63" i="1"/>
  <c r="M70" i="1"/>
  <c r="Q87" i="1"/>
  <c r="Q86" i="1" s="1"/>
  <c r="H74" i="1"/>
  <c r="N74" i="1" s="1"/>
  <c r="H79" i="1"/>
  <c r="N79" i="1" s="1"/>
  <c r="K89" i="1"/>
  <c r="D112" i="1"/>
  <c r="K181" i="1"/>
  <c r="I120" i="1"/>
  <c r="E180" i="1"/>
  <c r="G61" i="1"/>
  <c r="G29" i="1"/>
  <c r="M29" i="1" s="1"/>
  <c r="F62" i="1"/>
  <c r="I19" i="1"/>
  <c r="H20" i="1"/>
  <c r="N20" i="1" s="1"/>
  <c r="W22" i="1"/>
  <c r="G34" i="1"/>
  <c r="M34" i="1" s="1"/>
  <c r="I35" i="1"/>
  <c r="I13" i="1"/>
  <c r="X22" i="1"/>
  <c r="E23" i="1"/>
  <c r="D24" i="1"/>
  <c r="H37" i="1"/>
  <c r="N37" i="1" s="1"/>
  <c r="H42" i="1"/>
  <c r="N42" i="1" s="1"/>
  <c r="H47" i="1"/>
  <c r="N47" i="1" s="1"/>
  <c r="H58" i="1"/>
  <c r="N58" i="1" s="1"/>
  <c r="D86" i="1"/>
  <c r="R86" i="1"/>
  <c r="G90" i="1"/>
  <c r="H78" i="1"/>
  <c r="N78" i="1" s="1"/>
  <c r="K90" i="1"/>
  <c r="H99" i="1"/>
  <c r="N99" i="1" s="1"/>
  <c r="I107" i="1"/>
  <c r="E112" i="1"/>
  <c r="E267" i="1"/>
  <c r="E273" i="1" s="1"/>
  <c r="E346" i="1" s="1"/>
  <c r="D119" i="1"/>
  <c r="M119" i="1"/>
  <c r="H134" i="1"/>
  <c r="N134" i="1" s="1"/>
  <c r="H148" i="1"/>
  <c r="N148" i="1" s="1"/>
  <c r="H164" i="1"/>
  <c r="N164" i="1" s="1"/>
  <c r="R179" i="1"/>
  <c r="M168" i="1"/>
  <c r="H171" i="1"/>
  <c r="N171" i="1" s="1"/>
  <c r="X127" i="1"/>
  <c r="H130" i="1"/>
  <c r="N130" i="1" s="1"/>
  <c r="I153" i="1"/>
  <c r="D158" i="1"/>
  <c r="H166" i="1"/>
  <c r="N166" i="1" s="1"/>
  <c r="I169" i="1"/>
  <c r="K179" i="1"/>
  <c r="K182" i="1"/>
  <c r="X180" i="1"/>
  <c r="X178" i="1" s="1"/>
  <c r="H189" i="1"/>
  <c r="N189" i="1" s="1"/>
  <c r="I189" i="1"/>
  <c r="I133" i="1"/>
  <c r="G132" i="1"/>
  <c r="I142" i="1"/>
  <c r="I148" i="1"/>
  <c r="G146" i="1"/>
  <c r="E151" i="1"/>
  <c r="H154" i="1"/>
  <c r="N154" i="1" s="1"/>
  <c r="I161" i="1"/>
  <c r="I164" i="1"/>
  <c r="G163" i="1"/>
  <c r="M163" i="1" s="1"/>
  <c r="R182" i="1"/>
  <c r="D168" i="1"/>
  <c r="Q179" i="1"/>
  <c r="H175" i="1"/>
  <c r="N175" i="1" s="1"/>
  <c r="Q182" i="1"/>
  <c r="D182" i="1"/>
  <c r="D267" i="1"/>
  <c r="I121" i="1"/>
  <c r="H135" i="1"/>
  <c r="N135" i="1" s="1"/>
  <c r="I147" i="1"/>
  <c r="I149" i="1"/>
  <c r="M151" i="1"/>
  <c r="E158" i="1"/>
  <c r="D163" i="1"/>
  <c r="F163" i="1" s="1"/>
  <c r="L163" i="1" s="1"/>
  <c r="I166" i="1"/>
  <c r="E179" i="1"/>
  <c r="I174" i="1"/>
  <c r="I175" i="1"/>
  <c r="E182" i="1"/>
  <c r="W267" i="1"/>
  <c r="W273" i="1" s="1"/>
  <c r="W346" i="1" s="1"/>
  <c r="D201" i="1"/>
  <c r="V207" i="1"/>
  <c r="K225" i="1"/>
  <c r="E224" i="1"/>
  <c r="H249" i="1"/>
  <c r="N249" i="1" s="1"/>
  <c r="R260" i="1"/>
  <c r="R258" i="1" s="1"/>
  <c r="H278" i="1"/>
  <c r="X267" i="1"/>
  <c r="X273" i="1" s="1"/>
  <c r="X346" i="1" s="1"/>
  <c r="I187" i="1"/>
  <c r="I194" i="1"/>
  <c r="H199" i="1"/>
  <c r="N199" i="1" s="1"/>
  <c r="W226" i="1"/>
  <c r="W268" i="1" s="1"/>
  <c r="W274" i="1" s="1"/>
  <c r="W347" i="1" s="1"/>
  <c r="W201" i="1"/>
  <c r="G207" i="1"/>
  <c r="R224" i="1"/>
  <c r="I220" i="1"/>
  <c r="H220" i="1"/>
  <c r="N220" i="1" s="1"/>
  <c r="K239" i="1"/>
  <c r="K241" i="1"/>
  <c r="W265" i="1"/>
  <c r="W271" i="1" s="1"/>
  <c r="W344" i="1" s="1"/>
  <c r="G253" i="1"/>
  <c r="M253" i="1" s="1"/>
  <c r="I254" i="1"/>
  <c r="G140" i="1"/>
  <c r="G173" i="1"/>
  <c r="Q180" i="1"/>
  <c r="G182" i="1"/>
  <c r="D179" i="1"/>
  <c r="G196" i="1"/>
  <c r="Q207" i="1"/>
  <c r="I214" i="1"/>
  <c r="C223" i="1"/>
  <c r="I235" i="1"/>
  <c r="Q267" i="1"/>
  <c r="Q273" i="1" s="1"/>
  <c r="Q346" i="1" s="1"/>
  <c r="D180" i="1"/>
  <c r="I199" i="1"/>
  <c r="I203" i="1"/>
  <c r="H203" i="1"/>
  <c r="N203" i="1" s="1"/>
  <c r="E207" i="1"/>
  <c r="I210" i="1"/>
  <c r="K224" i="1"/>
  <c r="I216" i="1"/>
  <c r="D224" i="1"/>
  <c r="Q224" i="1"/>
  <c r="D226" i="1"/>
  <c r="Q238" i="1"/>
  <c r="K240" i="1"/>
  <c r="C268" i="1"/>
  <c r="C274" i="1" s="1"/>
  <c r="C347" i="1" s="1"/>
  <c r="K226" i="1"/>
  <c r="G241" i="1"/>
  <c r="G259" i="1"/>
  <c r="I255" i="1"/>
  <c r="T278" i="1"/>
  <c r="D196" i="1"/>
  <c r="R207" i="1"/>
  <c r="Q213" i="1"/>
  <c r="G224" i="1"/>
  <c r="G239" i="1"/>
  <c r="G240" i="1"/>
  <c r="D259" i="1"/>
  <c r="D248" i="1"/>
  <c r="E260" i="1"/>
  <c r="K260" i="1"/>
  <c r="I256" i="1"/>
  <c r="E259" i="1"/>
  <c r="W258" i="1"/>
  <c r="H280" i="1"/>
  <c r="C267" i="1"/>
  <c r="C273" i="1" s="1"/>
  <c r="C346" i="1" s="1"/>
  <c r="D207" i="1"/>
  <c r="G213" i="1"/>
  <c r="G260" i="1"/>
  <c r="H251" i="1"/>
  <c r="N251" i="1" s="1"/>
  <c r="H254" i="1"/>
  <c r="N254" i="1" s="1"/>
  <c r="K261" i="1"/>
  <c r="K259" i="1"/>
  <c r="X265" i="1"/>
  <c r="C265" i="1"/>
  <c r="O277" i="1"/>
  <c r="H279" i="1"/>
  <c r="I249" i="1"/>
  <c r="Q260" i="1"/>
  <c r="G261" i="1"/>
  <c r="C266" i="1"/>
  <c r="C272" i="1" s="1"/>
  <c r="C345" i="1" s="1"/>
  <c r="X268" i="1"/>
  <c r="X274" i="1" s="1"/>
  <c r="X347" i="1" s="1"/>
  <c r="H277" i="1"/>
  <c r="Q261" i="1"/>
  <c r="O279" i="1"/>
  <c r="M207" i="1" l="1"/>
  <c r="F260" i="1"/>
  <c r="L260" i="1" s="1"/>
  <c r="F61" i="1"/>
  <c r="L61" i="1" s="1"/>
  <c r="M24" i="1"/>
  <c r="M158" i="1"/>
  <c r="F105" i="1"/>
  <c r="L105" i="1" s="1"/>
  <c r="F63" i="1"/>
  <c r="L63" i="1" s="1"/>
  <c r="M213" i="1"/>
  <c r="F239" i="1"/>
  <c r="L239" i="1" s="1"/>
  <c r="F261" i="1"/>
  <c r="L261" i="1" s="1"/>
  <c r="F24" i="1"/>
  <c r="L24" i="1" s="1"/>
  <c r="F240" i="1"/>
  <c r="L240" i="1" s="1"/>
  <c r="F201" i="1"/>
  <c r="L201" i="1" s="1"/>
  <c r="F23" i="1"/>
  <c r="L23" i="1" s="1"/>
  <c r="F55" i="1"/>
  <c r="L55" i="1" s="1"/>
  <c r="M23" i="1"/>
  <c r="M196" i="1"/>
  <c r="F151" i="1"/>
  <c r="L151" i="1" s="1"/>
  <c r="M140" i="1"/>
  <c r="T140" i="1" s="1"/>
  <c r="M146" i="1"/>
  <c r="T146" i="1" s="1"/>
  <c r="M191" i="1"/>
  <c r="O191" i="1" s="1"/>
  <c r="F39" i="1"/>
  <c r="L39" i="1" s="1"/>
  <c r="I218" i="1"/>
  <c r="O218" i="1"/>
  <c r="T218" i="1"/>
  <c r="H218" i="1"/>
  <c r="N218" i="1" s="1"/>
  <c r="S218" i="1" s="1"/>
  <c r="F267" i="1"/>
  <c r="G265" i="1"/>
  <c r="F248" i="1"/>
  <c r="L248" i="1" s="1"/>
  <c r="F196" i="1"/>
  <c r="L196" i="1" s="1"/>
  <c r="I89" i="1"/>
  <c r="F180" i="1"/>
  <c r="L180" i="1" s="1"/>
  <c r="F112" i="1"/>
  <c r="L112" i="1" s="1"/>
  <c r="I12" i="1"/>
  <c r="F207" i="1"/>
  <c r="L207" i="1" s="1"/>
  <c r="F224" i="1"/>
  <c r="L224" i="1" s="1"/>
  <c r="M239" i="1"/>
  <c r="L90" i="1"/>
  <c r="M90" i="1"/>
  <c r="O90" i="1" s="1"/>
  <c r="M261" i="1"/>
  <c r="I233" i="1"/>
  <c r="M233" i="1"/>
  <c r="O233" i="1" s="1"/>
  <c r="M260" i="1"/>
  <c r="M226" i="1"/>
  <c r="F226" i="1"/>
  <c r="L226" i="1" s="1"/>
  <c r="L241" i="1"/>
  <c r="M241" i="1"/>
  <c r="T241" i="1" s="1"/>
  <c r="F182" i="1"/>
  <c r="L182" i="1" s="1"/>
  <c r="F168" i="1"/>
  <c r="L168" i="1" s="1"/>
  <c r="L181" i="1"/>
  <c r="M87" i="1"/>
  <c r="M224" i="1"/>
  <c r="D215" i="4"/>
  <c r="F215" i="1"/>
  <c r="L215" i="1" s="1"/>
  <c r="I17" i="1"/>
  <c r="M17" i="1"/>
  <c r="T17" i="1" s="1"/>
  <c r="I173" i="1"/>
  <c r="M173" i="1"/>
  <c r="T173" i="1" s="1"/>
  <c r="I132" i="1"/>
  <c r="M132" i="1"/>
  <c r="L62" i="1"/>
  <c r="M62" i="1"/>
  <c r="M89" i="1"/>
  <c r="L89" i="1"/>
  <c r="I76" i="1"/>
  <c r="M76" i="1"/>
  <c r="T76" i="1" s="1"/>
  <c r="M61" i="1"/>
  <c r="L12" i="1"/>
  <c r="M12" i="1"/>
  <c r="T12" i="1" s="1"/>
  <c r="L88" i="1"/>
  <c r="M88" i="1"/>
  <c r="M259" i="1"/>
  <c r="M63" i="1"/>
  <c r="M240" i="1"/>
  <c r="F259" i="1"/>
  <c r="L259" i="1" s="1"/>
  <c r="F179" i="1"/>
  <c r="H179" i="1" s="1"/>
  <c r="N179" i="1" s="1"/>
  <c r="S179" i="1" s="1"/>
  <c r="M225" i="1"/>
  <c r="F158" i="1"/>
  <c r="L158" i="1" s="1"/>
  <c r="F119" i="1"/>
  <c r="L119" i="1" s="1"/>
  <c r="K22" i="1"/>
  <c r="L25" i="1"/>
  <c r="M25" i="1"/>
  <c r="T25" i="1" s="1"/>
  <c r="F209" i="4"/>
  <c r="D207" i="4"/>
  <c r="F207" i="4" s="1"/>
  <c r="D129" i="4"/>
  <c r="F129" i="1"/>
  <c r="L129" i="1" s="1"/>
  <c r="S255" i="1"/>
  <c r="C255" i="3"/>
  <c r="C255" i="2"/>
  <c r="S256" i="1"/>
  <c r="C256" i="2"/>
  <c r="C256" i="3"/>
  <c r="S254" i="1"/>
  <c r="C254" i="2"/>
  <c r="C254" i="3"/>
  <c r="S249" i="1"/>
  <c r="C249" i="3"/>
  <c r="C249" i="2"/>
  <c r="S251" i="1"/>
  <c r="C251" i="3"/>
  <c r="C251" i="2"/>
  <c r="S234" i="1"/>
  <c r="C234" i="3"/>
  <c r="C234" i="2"/>
  <c r="S235" i="1"/>
  <c r="C235" i="3"/>
  <c r="C235" i="2"/>
  <c r="S220" i="1"/>
  <c r="C220" i="2"/>
  <c r="C220" i="3"/>
  <c r="S210" i="1"/>
  <c r="C210" i="2"/>
  <c r="C210" i="3"/>
  <c r="S202" i="1"/>
  <c r="C202" i="2"/>
  <c r="C202" i="3"/>
  <c r="S203" i="1"/>
  <c r="C203" i="2"/>
  <c r="C203" i="3"/>
  <c r="S199" i="1"/>
  <c r="C199" i="3"/>
  <c r="C199" i="2"/>
  <c r="S194" i="1"/>
  <c r="C194" i="3"/>
  <c r="C194" i="2"/>
  <c r="S189" i="1"/>
  <c r="C189" i="3"/>
  <c r="C189" i="2"/>
  <c r="S187" i="1"/>
  <c r="C187" i="2"/>
  <c r="C187" i="3"/>
  <c r="S175" i="1"/>
  <c r="C175" i="3"/>
  <c r="C175" i="2"/>
  <c r="S171" i="1"/>
  <c r="C171" i="2"/>
  <c r="C171" i="3"/>
  <c r="S169" i="1"/>
  <c r="C169" i="2"/>
  <c r="C169" i="3"/>
  <c r="S166" i="1"/>
  <c r="C166" i="2"/>
  <c r="C166" i="3"/>
  <c r="S164" i="1"/>
  <c r="C164" i="3"/>
  <c r="C164" i="2"/>
  <c r="S161" i="1"/>
  <c r="C161" i="2"/>
  <c r="C161" i="3"/>
  <c r="S154" i="1"/>
  <c r="C154" i="3"/>
  <c r="C154" i="2"/>
  <c r="S153" i="1"/>
  <c r="C153" i="2"/>
  <c r="C153" i="3"/>
  <c r="S148" i="1"/>
  <c r="C148" i="3"/>
  <c r="C148" i="2"/>
  <c r="S147" i="1"/>
  <c r="C147" i="3"/>
  <c r="C147" i="2"/>
  <c r="S143" i="1"/>
  <c r="C143" i="3"/>
  <c r="C143" i="2"/>
  <c r="S142" i="1"/>
  <c r="C142" i="2"/>
  <c r="C142" i="3"/>
  <c r="S134" i="1"/>
  <c r="C134" i="3"/>
  <c r="C134" i="2"/>
  <c r="S133" i="1"/>
  <c r="C133" i="3"/>
  <c r="C133" i="2"/>
  <c r="S135" i="1"/>
  <c r="C135" i="3"/>
  <c r="C135" i="2"/>
  <c r="S130" i="1"/>
  <c r="C130" i="3"/>
  <c r="C130" i="2"/>
  <c r="S121" i="1"/>
  <c r="C121" i="3"/>
  <c r="C121" i="2"/>
  <c r="S120" i="1"/>
  <c r="C120" i="3"/>
  <c r="C120" i="2"/>
  <c r="S115" i="1"/>
  <c r="C115" i="3"/>
  <c r="C115" i="2"/>
  <c r="S114" i="1"/>
  <c r="C114" i="2"/>
  <c r="C114" i="3"/>
  <c r="S108" i="1"/>
  <c r="C108" i="2"/>
  <c r="C108" i="3"/>
  <c r="S106" i="1"/>
  <c r="C106" i="3"/>
  <c r="C106" i="2"/>
  <c r="S107" i="1"/>
  <c r="C107" i="2"/>
  <c r="C107" i="3"/>
  <c r="S100" i="1"/>
  <c r="C100" i="2"/>
  <c r="C100" i="3"/>
  <c r="S99" i="1"/>
  <c r="C99" i="3"/>
  <c r="C99" i="2"/>
  <c r="S79" i="1"/>
  <c r="C79" i="2"/>
  <c r="C79" i="3"/>
  <c r="S78" i="1"/>
  <c r="C78" i="2"/>
  <c r="C78" i="3"/>
  <c r="S74" i="1"/>
  <c r="C74" i="2"/>
  <c r="C74" i="3"/>
  <c r="S58" i="1"/>
  <c r="C58" i="2"/>
  <c r="C58" i="3"/>
  <c r="S56" i="1"/>
  <c r="C56" i="2"/>
  <c r="C56" i="3"/>
  <c r="S57" i="1"/>
  <c r="C57" i="2"/>
  <c r="C57" i="3"/>
  <c r="S46" i="1"/>
  <c r="C46" i="2"/>
  <c r="C46" i="3"/>
  <c r="S45" i="1"/>
  <c r="C45" i="3"/>
  <c r="C45" i="2"/>
  <c r="S47" i="1"/>
  <c r="C47" i="3"/>
  <c r="C47" i="2"/>
  <c r="S42" i="1"/>
  <c r="C42" i="3"/>
  <c r="C42" i="2"/>
  <c r="S41" i="1"/>
  <c r="C41" i="3"/>
  <c r="C41" i="2"/>
  <c r="S40" i="1"/>
  <c r="C40" i="2"/>
  <c r="C40" i="3"/>
  <c r="S37" i="1"/>
  <c r="C37" i="3"/>
  <c r="C37" i="2"/>
  <c r="S36" i="1"/>
  <c r="C36" i="2"/>
  <c r="C36" i="3"/>
  <c r="S35" i="1"/>
  <c r="C35" i="3"/>
  <c r="C35" i="2"/>
  <c r="S30" i="1"/>
  <c r="C30" i="3"/>
  <c r="C30" i="2"/>
  <c r="S20" i="1"/>
  <c r="C20" i="3"/>
  <c r="C20" i="2"/>
  <c r="S19" i="1"/>
  <c r="C19" i="3"/>
  <c r="C19" i="2"/>
  <c r="S18" i="1"/>
  <c r="C18" i="3"/>
  <c r="C18" i="2"/>
  <c r="N278" i="1"/>
  <c r="N280" i="1"/>
  <c r="S280" i="1" s="1"/>
  <c r="N279" i="1"/>
  <c r="N277" i="1"/>
  <c r="O253" i="1"/>
  <c r="T253" i="1"/>
  <c r="I250" i="1"/>
  <c r="O250" i="1"/>
  <c r="T250" i="1"/>
  <c r="H250" i="1"/>
  <c r="N250" i="1" s="1"/>
  <c r="H236" i="1"/>
  <c r="N236" i="1" s="1"/>
  <c r="O236" i="1"/>
  <c r="T236" i="1"/>
  <c r="I241" i="1"/>
  <c r="T219" i="1"/>
  <c r="O219" i="1"/>
  <c r="T221" i="1"/>
  <c r="O221" i="1"/>
  <c r="H216" i="1"/>
  <c r="N216" i="1" s="1"/>
  <c r="O216" i="1"/>
  <c r="T216" i="1"/>
  <c r="H214" i="1"/>
  <c r="N214" i="1" s="1"/>
  <c r="O214" i="1"/>
  <c r="T214" i="1"/>
  <c r="O209" i="1"/>
  <c r="T209" i="1"/>
  <c r="I208" i="1"/>
  <c r="O208" i="1"/>
  <c r="T208" i="1"/>
  <c r="O204" i="1"/>
  <c r="T204" i="1"/>
  <c r="H197" i="1"/>
  <c r="N197" i="1" s="1"/>
  <c r="O197" i="1"/>
  <c r="T197" i="1"/>
  <c r="H198" i="1"/>
  <c r="N198" i="1" s="1"/>
  <c r="N196" i="1" s="1"/>
  <c r="O198" i="1"/>
  <c r="T198" i="1"/>
  <c r="I197" i="1"/>
  <c r="O193" i="1"/>
  <c r="T193" i="1"/>
  <c r="T192" i="1"/>
  <c r="O192" i="1"/>
  <c r="I191" i="1"/>
  <c r="H188" i="1"/>
  <c r="N188" i="1" s="1"/>
  <c r="O188" i="1"/>
  <c r="T188" i="1"/>
  <c r="H186" i="1"/>
  <c r="N186" i="1" s="1"/>
  <c r="S186" i="1" s="1"/>
  <c r="O186" i="1"/>
  <c r="T186" i="1"/>
  <c r="H176" i="1"/>
  <c r="N176" i="1" s="1"/>
  <c r="O176" i="1"/>
  <c r="T176" i="1"/>
  <c r="H174" i="1"/>
  <c r="N174" i="1" s="1"/>
  <c r="O174" i="1"/>
  <c r="T174" i="1"/>
  <c r="O171" i="1"/>
  <c r="T171" i="1"/>
  <c r="O170" i="1"/>
  <c r="T170" i="1"/>
  <c r="I171" i="1"/>
  <c r="O165" i="1"/>
  <c r="T165" i="1"/>
  <c r="O164" i="1"/>
  <c r="T164" i="1"/>
  <c r="O163" i="1"/>
  <c r="T163" i="1"/>
  <c r="O160" i="1"/>
  <c r="T160" i="1"/>
  <c r="T159" i="1"/>
  <c r="O159" i="1"/>
  <c r="O152" i="1"/>
  <c r="T152" i="1"/>
  <c r="H149" i="1"/>
  <c r="N149" i="1" s="1"/>
  <c r="O149" i="1"/>
  <c r="T149" i="1"/>
  <c r="H141" i="1"/>
  <c r="N141" i="1" s="1"/>
  <c r="O141" i="1"/>
  <c r="T141" i="1"/>
  <c r="O128" i="1"/>
  <c r="T128" i="1"/>
  <c r="T122" i="1"/>
  <c r="O122" i="1"/>
  <c r="I122" i="1"/>
  <c r="H122" i="1"/>
  <c r="N122" i="1" s="1"/>
  <c r="T116" i="1"/>
  <c r="I116" i="1"/>
  <c r="O116" i="1"/>
  <c r="T113" i="1"/>
  <c r="O113" i="1"/>
  <c r="I115" i="1"/>
  <c r="O115" i="1"/>
  <c r="T115" i="1"/>
  <c r="O101" i="1"/>
  <c r="T101" i="1"/>
  <c r="T100" i="1"/>
  <c r="O100" i="1"/>
  <c r="O98" i="1"/>
  <c r="T98" i="1"/>
  <c r="H77" i="1"/>
  <c r="N77" i="1" s="1"/>
  <c r="O77" i="1"/>
  <c r="T77" i="1"/>
  <c r="I77" i="1"/>
  <c r="I90" i="1"/>
  <c r="H72" i="1"/>
  <c r="N72" i="1" s="1"/>
  <c r="O72" i="1"/>
  <c r="T72" i="1"/>
  <c r="I72" i="1"/>
  <c r="I73" i="1"/>
  <c r="O73" i="1"/>
  <c r="T73" i="1"/>
  <c r="T44" i="1"/>
  <c r="O44" i="1"/>
  <c r="O34" i="1"/>
  <c r="T34" i="1"/>
  <c r="H31" i="1"/>
  <c r="N31" i="1" s="1"/>
  <c r="O31" i="1"/>
  <c r="T31" i="1"/>
  <c r="T29" i="1"/>
  <c r="O29" i="1"/>
  <c r="H32" i="1"/>
  <c r="N32" i="1" s="1"/>
  <c r="T32" i="1"/>
  <c r="O32" i="1"/>
  <c r="I29" i="1"/>
  <c r="N14" i="1"/>
  <c r="I25" i="1"/>
  <c r="I14" i="1"/>
  <c r="T15" i="1"/>
  <c r="O15" i="1"/>
  <c r="R268" i="1"/>
  <c r="R274" i="1" s="1"/>
  <c r="R347" i="1" s="1"/>
  <c r="R265" i="1"/>
  <c r="R271" i="1" s="1"/>
  <c r="R344" i="1" s="1"/>
  <c r="Q265" i="1"/>
  <c r="Q271" i="1" s="1"/>
  <c r="Q344" i="1" s="1"/>
  <c r="K86" i="1"/>
  <c r="R60" i="1"/>
  <c r="Q226" i="1"/>
  <c r="Q268" i="1" s="1"/>
  <c r="Q274" i="1" s="1"/>
  <c r="Q347" i="1" s="1"/>
  <c r="H191" i="1"/>
  <c r="N191" i="1" s="1"/>
  <c r="S191" i="1" s="1"/>
  <c r="E223" i="1"/>
  <c r="H208" i="1"/>
  <c r="N208" i="1" s="1"/>
  <c r="I176" i="1"/>
  <c r="I141" i="1"/>
  <c r="I100" i="1"/>
  <c r="H73" i="1"/>
  <c r="N73" i="1" s="1"/>
  <c r="I31" i="1"/>
  <c r="G22" i="1"/>
  <c r="H15" i="1"/>
  <c r="I15" i="1"/>
  <c r="E268" i="1"/>
  <c r="E274" i="1" s="1"/>
  <c r="E347" i="1" s="1"/>
  <c r="H88" i="1"/>
  <c r="I88" i="1"/>
  <c r="E266" i="1"/>
  <c r="E272" i="1" s="1"/>
  <c r="E345" i="1" s="1"/>
  <c r="I181" i="1"/>
  <c r="G267" i="1"/>
  <c r="I140" i="1"/>
  <c r="K60" i="1"/>
  <c r="I34" i="1"/>
  <c r="H98" i="1"/>
  <c r="N98" i="1" s="1"/>
  <c r="S98" i="1" s="1"/>
  <c r="H253" i="1"/>
  <c r="N253" i="1" s="1"/>
  <c r="S253" i="1" s="1"/>
  <c r="H62" i="1"/>
  <c r="I44" i="1"/>
  <c r="I198" i="1"/>
  <c r="N181" i="1"/>
  <c r="S181" i="1" s="1"/>
  <c r="H17" i="1"/>
  <c r="N17" i="1" s="1"/>
  <c r="S17" i="1" s="1"/>
  <c r="H163" i="1"/>
  <c r="N163" i="1" s="1"/>
  <c r="S163" i="1" s="1"/>
  <c r="I98" i="1"/>
  <c r="E238" i="1"/>
  <c r="F238" i="1" s="1"/>
  <c r="I236" i="1"/>
  <c r="G268" i="1"/>
  <c r="E258" i="1"/>
  <c r="D258" i="1"/>
  <c r="D265" i="1"/>
  <c r="H219" i="1"/>
  <c r="N219" i="1" s="1"/>
  <c r="I219" i="1"/>
  <c r="W207" i="1"/>
  <c r="G178" i="1"/>
  <c r="K238" i="1"/>
  <c r="H193" i="1"/>
  <c r="N193" i="1" s="1"/>
  <c r="I193" i="1"/>
  <c r="H209" i="1"/>
  <c r="N209" i="1" s="1"/>
  <c r="I209" i="1"/>
  <c r="I188" i="1"/>
  <c r="V347" i="1"/>
  <c r="Q178" i="1"/>
  <c r="I146" i="1"/>
  <c r="H13" i="1"/>
  <c r="N13" i="1" s="1"/>
  <c r="S13" i="1" s="1"/>
  <c r="I62" i="1"/>
  <c r="H25" i="1"/>
  <c r="N113" i="1"/>
  <c r="Q60" i="1"/>
  <c r="H173" i="1"/>
  <c r="N173" i="1" s="1"/>
  <c r="S173" i="1" s="1"/>
  <c r="H140" i="1"/>
  <c r="N140" i="1" s="1"/>
  <c r="S140" i="1" s="1"/>
  <c r="H76" i="1"/>
  <c r="N76" i="1" s="1"/>
  <c r="S76" i="1" s="1"/>
  <c r="H29" i="1"/>
  <c r="N29" i="1" s="1"/>
  <c r="S29" i="1" s="1"/>
  <c r="H12" i="1"/>
  <c r="N12" i="1" s="1"/>
  <c r="S12" i="1" s="1"/>
  <c r="C264" i="1"/>
  <c r="K265" i="1"/>
  <c r="K258" i="1"/>
  <c r="D268" i="1"/>
  <c r="W225" i="1"/>
  <c r="W213" i="1"/>
  <c r="Q258" i="1"/>
  <c r="K223" i="1"/>
  <c r="H170" i="1"/>
  <c r="N170" i="1" s="1"/>
  <c r="V213" i="1"/>
  <c r="V225" i="1"/>
  <c r="E178" i="1"/>
  <c r="I165" i="1"/>
  <c r="H165" i="1"/>
  <c r="N165" i="1" s="1"/>
  <c r="H160" i="1"/>
  <c r="N160" i="1" s="1"/>
  <c r="I160" i="1"/>
  <c r="C271" i="1"/>
  <c r="I163" i="1"/>
  <c r="H128" i="1"/>
  <c r="N128" i="1" s="1"/>
  <c r="I128" i="1"/>
  <c r="K178" i="1"/>
  <c r="M179" i="1"/>
  <c r="H132" i="1"/>
  <c r="N132" i="1" s="1"/>
  <c r="S132" i="1" s="1"/>
  <c r="H116" i="1"/>
  <c r="N116" i="1" s="1"/>
  <c r="R180" i="1"/>
  <c r="X271" i="1"/>
  <c r="X344" i="1" s="1"/>
  <c r="H44" i="1"/>
  <c r="N44" i="1" s="1"/>
  <c r="S44" i="1" s="1"/>
  <c r="H89" i="1"/>
  <c r="K268" i="1"/>
  <c r="V346" i="1"/>
  <c r="G238" i="1"/>
  <c r="G223" i="1"/>
  <c r="I192" i="1"/>
  <c r="H192" i="1"/>
  <c r="N192" i="1" s="1"/>
  <c r="H233" i="1"/>
  <c r="N233" i="1" s="1"/>
  <c r="S233" i="1" s="1"/>
  <c r="I204" i="1"/>
  <c r="H204" i="1"/>
  <c r="N204" i="1" s="1"/>
  <c r="D273" i="1"/>
  <c r="F273" i="1" s="1"/>
  <c r="M182" i="1"/>
  <c r="I186" i="1"/>
  <c r="H146" i="1"/>
  <c r="N146" i="1" s="1"/>
  <c r="S146" i="1" s="1"/>
  <c r="T14" i="1"/>
  <c r="O14" i="1"/>
  <c r="K267" i="1"/>
  <c r="M181" i="1"/>
  <c r="G86" i="1"/>
  <c r="H101" i="1"/>
  <c r="N101" i="1" s="1"/>
  <c r="I101" i="1"/>
  <c r="H90" i="1"/>
  <c r="G266" i="1"/>
  <c r="K266" i="1"/>
  <c r="H221" i="1"/>
  <c r="N221" i="1" s="1"/>
  <c r="I221" i="1"/>
  <c r="X225" i="1"/>
  <c r="X207" i="1"/>
  <c r="G258" i="1"/>
  <c r="D127" i="1"/>
  <c r="D178" i="1"/>
  <c r="I253" i="1"/>
  <c r="H241" i="1"/>
  <c r="M180" i="1"/>
  <c r="H152" i="1"/>
  <c r="N152" i="1" s="1"/>
  <c r="I152" i="1"/>
  <c r="I159" i="1"/>
  <c r="H159" i="1"/>
  <c r="N159" i="1" s="1"/>
  <c r="I170" i="1"/>
  <c r="D22" i="1"/>
  <c r="E22" i="1"/>
  <c r="G60" i="1"/>
  <c r="E60" i="1"/>
  <c r="I32" i="1"/>
  <c r="H34" i="1"/>
  <c r="N34" i="1" s="1"/>
  <c r="S34" i="1" s="1"/>
  <c r="I240" i="1" l="1"/>
  <c r="I61" i="1"/>
  <c r="H260" i="1"/>
  <c r="H239" i="1"/>
  <c r="N239" i="1" s="1"/>
  <c r="S239" i="1" s="1"/>
  <c r="I63" i="1"/>
  <c r="I105" i="1"/>
  <c r="H105" i="1"/>
  <c r="N105" i="1" s="1"/>
  <c r="S105" i="1" s="1"/>
  <c r="T105" i="1"/>
  <c r="O105" i="1"/>
  <c r="H240" i="1"/>
  <c r="N240" i="1" s="1"/>
  <c r="S240" i="1" s="1"/>
  <c r="H63" i="1"/>
  <c r="N63" i="1" s="1"/>
  <c r="S63" i="1" s="1"/>
  <c r="H261" i="1"/>
  <c r="N261" i="1" s="1"/>
  <c r="S261" i="1" s="1"/>
  <c r="T201" i="1"/>
  <c r="F127" i="1"/>
  <c r="L127" i="1" s="1"/>
  <c r="I151" i="1"/>
  <c r="H151" i="1"/>
  <c r="N151" i="1" s="1"/>
  <c r="S151" i="1" s="1"/>
  <c r="H201" i="1"/>
  <c r="N201" i="1" s="1"/>
  <c r="S201" i="1" s="1"/>
  <c r="I201" i="1"/>
  <c r="T191" i="1"/>
  <c r="O201" i="1"/>
  <c r="T55" i="1"/>
  <c r="H55" i="1"/>
  <c r="N55" i="1" s="1"/>
  <c r="S55" i="1" s="1"/>
  <c r="O140" i="1"/>
  <c r="O55" i="1"/>
  <c r="I55" i="1"/>
  <c r="T151" i="1"/>
  <c r="O151" i="1"/>
  <c r="H39" i="1"/>
  <c r="N39" i="1" s="1"/>
  <c r="S39" i="1" s="1"/>
  <c r="O39" i="1"/>
  <c r="T39" i="1"/>
  <c r="O146" i="1"/>
  <c r="I39" i="1"/>
  <c r="F60" i="1"/>
  <c r="L60" i="1" s="1"/>
  <c r="O17" i="1"/>
  <c r="I196" i="1"/>
  <c r="H267" i="1"/>
  <c r="N267" i="1" s="1"/>
  <c r="S267" i="1" s="1"/>
  <c r="O25" i="1"/>
  <c r="T168" i="1"/>
  <c r="O173" i="1"/>
  <c r="G273" i="1"/>
  <c r="G346" i="1" s="1"/>
  <c r="H180" i="1"/>
  <c r="N180" i="1" s="1"/>
  <c r="S180" i="1" s="1"/>
  <c r="T233" i="1"/>
  <c r="O76" i="1"/>
  <c r="I259" i="1"/>
  <c r="H259" i="1"/>
  <c r="N259" i="1" s="1"/>
  <c r="S259" i="1" s="1"/>
  <c r="H224" i="1"/>
  <c r="N224" i="1" s="1"/>
  <c r="S224" i="1" s="1"/>
  <c r="H182" i="1"/>
  <c r="N182" i="1" s="1"/>
  <c r="S182" i="1" s="1"/>
  <c r="F178" i="1"/>
  <c r="L178" i="1" s="1"/>
  <c r="F268" i="1"/>
  <c r="H268" i="1" s="1"/>
  <c r="H168" i="1"/>
  <c r="N168" i="1" s="1"/>
  <c r="S168" i="1" s="1"/>
  <c r="I168" i="1"/>
  <c r="O168" i="1"/>
  <c r="M223" i="1"/>
  <c r="M86" i="1"/>
  <c r="O241" i="1"/>
  <c r="I209" i="4"/>
  <c r="L209" i="4"/>
  <c r="O209" i="4"/>
  <c r="H209" i="4"/>
  <c r="N209" i="4" s="1"/>
  <c r="L179" i="1"/>
  <c r="M258" i="1"/>
  <c r="F129" i="4"/>
  <c r="D127" i="4"/>
  <c r="F127" i="4" s="1"/>
  <c r="D180" i="4"/>
  <c r="O132" i="1"/>
  <c r="T132" i="1"/>
  <c r="F215" i="4"/>
  <c r="D225" i="4"/>
  <c r="D213" i="4"/>
  <c r="F213" i="4" s="1"/>
  <c r="M60" i="1"/>
  <c r="F22" i="1"/>
  <c r="L22" i="1" s="1"/>
  <c r="L267" i="1"/>
  <c r="M267" i="1"/>
  <c r="L238" i="1"/>
  <c r="M238" i="1"/>
  <c r="F258" i="1"/>
  <c r="L258" i="1" s="1"/>
  <c r="O207" i="4"/>
  <c r="H207" i="4"/>
  <c r="N207" i="4" s="1"/>
  <c r="I207" i="4"/>
  <c r="L207" i="4"/>
  <c r="M22" i="1"/>
  <c r="C280" i="3"/>
  <c r="C280" i="2"/>
  <c r="S279" i="1"/>
  <c r="C279" i="3"/>
  <c r="C279" i="2"/>
  <c r="S278" i="1"/>
  <c r="C278" i="3"/>
  <c r="C278" i="2"/>
  <c r="S277" i="1"/>
  <c r="C277" i="3"/>
  <c r="C277" i="2"/>
  <c r="T255" i="2"/>
  <c r="S255" i="2"/>
  <c r="S254" i="2"/>
  <c r="T254" i="2"/>
  <c r="C253" i="2"/>
  <c r="S256" i="3"/>
  <c r="T256" i="3"/>
  <c r="T255" i="3"/>
  <c r="S255" i="3"/>
  <c r="C253" i="3"/>
  <c r="T254" i="3"/>
  <c r="S254" i="3"/>
  <c r="S256" i="2"/>
  <c r="T256" i="2"/>
  <c r="S250" i="1"/>
  <c r="C250" i="3"/>
  <c r="C248" i="3" s="1"/>
  <c r="C250" i="2"/>
  <c r="S249" i="2"/>
  <c r="T249" i="2"/>
  <c r="C259" i="2"/>
  <c r="S251" i="2"/>
  <c r="T251" i="2"/>
  <c r="C261" i="2"/>
  <c r="S261" i="2" s="1"/>
  <c r="T249" i="3"/>
  <c r="C259" i="3"/>
  <c r="S249" i="3"/>
  <c r="C261" i="3"/>
  <c r="S251" i="3"/>
  <c r="T251" i="3"/>
  <c r="S236" i="1"/>
  <c r="C236" i="3"/>
  <c r="C233" i="3" s="1"/>
  <c r="C236" i="2"/>
  <c r="C233" i="2" s="1"/>
  <c r="S234" i="2"/>
  <c r="T234" i="2"/>
  <c r="C239" i="2"/>
  <c r="S235" i="2"/>
  <c r="T235" i="2"/>
  <c r="C240" i="2"/>
  <c r="C239" i="3"/>
  <c r="T234" i="3"/>
  <c r="S234" i="3"/>
  <c r="T235" i="3"/>
  <c r="C240" i="3"/>
  <c r="S235" i="3"/>
  <c r="S219" i="1"/>
  <c r="C219" i="3"/>
  <c r="C219" i="2"/>
  <c r="T220" i="3"/>
  <c r="S220" i="3"/>
  <c r="T220" i="2"/>
  <c r="S220" i="2"/>
  <c r="S221" i="1"/>
  <c r="C221" i="3"/>
  <c r="C221" i="2"/>
  <c r="S216" i="1"/>
  <c r="C216" i="3"/>
  <c r="C216" i="2"/>
  <c r="S214" i="1"/>
  <c r="C214" i="2"/>
  <c r="C214" i="3"/>
  <c r="S208" i="1"/>
  <c r="C208" i="3"/>
  <c r="C208" i="2"/>
  <c r="T210" i="3"/>
  <c r="S210" i="3"/>
  <c r="S210" i="2"/>
  <c r="T210" i="2"/>
  <c r="S209" i="1"/>
  <c r="C209" i="3"/>
  <c r="C209" i="2"/>
  <c r="T202" i="3"/>
  <c r="S202" i="3"/>
  <c r="T203" i="3"/>
  <c r="S203" i="3"/>
  <c r="S202" i="2"/>
  <c r="T202" i="2"/>
  <c r="S204" i="1"/>
  <c r="C204" i="3"/>
  <c r="C204" i="2"/>
  <c r="C201" i="2" s="1"/>
  <c r="S203" i="2"/>
  <c r="T203" i="2"/>
  <c r="S197" i="1"/>
  <c r="C197" i="2"/>
  <c r="C197" i="3"/>
  <c r="S198" i="1"/>
  <c r="C198" i="3"/>
  <c r="C198" i="2"/>
  <c r="S199" i="2"/>
  <c r="T199" i="2"/>
  <c r="T199" i="3"/>
  <c r="S199" i="3"/>
  <c r="S194" i="2"/>
  <c r="T194" i="2"/>
  <c r="T194" i="3"/>
  <c r="S194" i="3"/>
  <c r="S192" i="1"/>
  <c r="C192" i="3"/>
  <c r="C192" i="2"/>
  <c r="S193" i="1"/>
  <c r="C193" i="2"/>
  <c r="C193" i="3"/>
  <c r="S188" i="1"/>
  <c r="C188" i="3"/>
  <c r="C186" i="3" s="1"/>
  <c r="C188" i="2"/>
  <c r="T189" i="2"/>
  <c r="S189" i="2"/>
  <c r="T187" i="3"/>
  <c r="S187" i="3"/>
  <c r="T189" i="3"/>
  <c r="S189" i="3"/>
  <c r="T187" i="2"/>
  <c r="S187" i="2"/>
  <c r="S176" i="1"/>
  <c r="C176" i="2"/>
  <c r="C176" i="3"/>
  <c r="T175" i="3"/>
  <c r="S175" i="3"/>
  <c r="T175" i="2"/>
  <c r="S175" i="2"/>
  <c r="S174" i="1"/>
  <c r="C174" i="3"/>
  <c r="C174" i="2"/>
  <c r="S170" i="1"/>
  <c r="C170" i="3"/>
  <c r="C168" i="3" s="1"/>
  <c r="C170" i="2"/>
  <c r="C168" i="2" s="1"/>
  <c r="T171" i="3"/>
  <c r="S171" i="3"/>
  <c r="T169" i="3"/>
  <c r="S169" i="3"/>
  <c r="S171" i="2"/>
  <c r="T171" i="2"/>
  <c r="S169" i="2"/>
  <c r="T169" i="2"/>
  <c r="S165" i="1"/>
  <c r="C165" i="2"/>
  <c r="C163" i="2" s="1"/>
  <c r="C165" i="3"/>
  <c r="C163" i="3" s="1"/>
  <c r="T166" i="3"/>
  <c r="S166" i="3"/>
  <c r="S164" i="2"/>
  <c r="T164" i="2"/>
  <c r="S166" i="2"/>
  <c r="T166" i="2"/>
  <c r="T164" i="3"/>
  <c r="S164" i="3"/>
  <c r="S161" i="2"/>
  <c r="T161" i="2"/>
  <c r="S159" i="1"/>
  <c r="C159" i="3"/>
  <c r="C159" i="2"/>
  <c r="S160" i="1"/>
  <c r="C160" i="2"/>
  <c r="C160" i="3"/>
  <c r="T161" i="3"/>
  <c r="S161" i="3"/>
  <c r="S152" i="1"/>
  <c r="C152" i="3"/>
  <c r="C152" i="2"/>
  <c r="T154" i="2"/>
  <c r="S154" i="2"/>
  <c r="T153" i="3"/>
  <c r="S153" i="3"/>
  <c r="T154" i="3"/>
  <c r="S154" i="3"/>
  <c r="S153" i="2"/>
  <c r="T153" i="2"/>
  <c r="S149" i="1"/>
  <c r="C149" i="3"/>
  <c r="C146" i="3" s="1"/>
  <c r="C149" i="2"/>
  <c r="S148" i="2"/>
  <c r="T148" i="2"/>
  <c r="T147" i="2"/>
  <c r="S147" i="2"/>
  <c r="T148" i="3"/>
  <c r="S148" i="3"/>
  <c r="T147" i="3"/>
  <c r="S147" i="3"/>
  <c r="T143" i="3"/>
  <c r="S143" i="3"/>
  <c r="S143" i="2"/>
  <c r="T143" i="2"/>
  <c r="S141" i="1"/>
  <c r="C141" i="2"/>
  <c r="C141" i="3"/>
  <c r="T142" i="3"/>
  <c r="S142" i="3"/>
  <c r="T142" i="2"/>
  <c r="S142" i="2"/>
  <c r="T134" i="2"/>
  <c r="S134" i="2"/>
  <c r="S133" i="2"/>
  <c r="T133" i="2"/>
  <c r="C132" i="2"/>
  <c r="T134" i="3"/>
  <c r="S134" i="3"/>
  <c r="T135" i="3"/>
  <c r="S135" i="3"/>
  <c r="S135" i="2"/>
  <c r="T135" i="2"/>
  <c r="C132" i="3"/>
  <c r="T133" i="3"/>
  <c r="S133" i="3"/>
  <c r="T130" i="2"/>
  <c r="S130" i="2"/>
  <c r="T130" i="3"/>
  <c r="S130" i="3"/>
  <c r="S128" i="1"/>
  <c r="C128" i="2"/>
  <c r="C128" i="3"/>
  <c r="S122" i="1"/>
  <c r="C122" i="2"/>
  <c r="C119" i="2" s="1"/>
  <c r="C122" i="3"/>
  <c r="S121" i="2"/>
  <c r="T121" i="2"/>
  <c r="S120" i="2"/>
  <c r="T120" i="2"/>
  <c r="T121" i="3"/>
  <c r="S121" i="3"/>
  <c r="T120" i="3"/>
  <c r="S120" i="3"/>
  <c r="S116" i="1"/>
  <c r="C116" i="2"/>
  <c r="S116" i="2" s="1"/>
  <c r="C116" i="3"/>
  <c r="S115" i="2"/>
  <c r="T115" i="2"/>
  <c r="C181" i="2"/>
  <c r="T114" i="3"/>
  <c r="S114" i="3"/>
  <c r="S113" i="1"/>
  <c r="C113" i="3"/>
  <c r="C113" i="2"/>
  <c r="C181" i="3"/>
  <c r="T115" i="3"/>
  <c r="S115" i="3"/>
  <c r="T114" i="2"/>
  <c r="S114" i="2"/>
  <c r="S107" i="2"/>
  <c r="T107" i="2"/>
  <c r="T106" i="2"/>
  <c r="S106" i="2"/>
  <c r="C105" i="2"/>
  <c r="T108" i="2"/>
  <c r="S108" i="2"/>
  <c r="T108" i="3"/>
  <c r="S108" i="3"/>
  <c r="T107" i="3"/>
  <c r="S107" i="3"/>
  <c r="C105" i="3"/>
  <c r="T106" i="3"/>
  <c r="S106" i="3"/>
  <c r="N90" i="1"/>
  <c r="S90" i="1" s="1"/>
  <c r="N89" i="1"/>
  <c r="S89" i="1" s="1"/>
  <c r="N88" i="1"/>
  <c r="S88" i="1" s="1"/>
  <c r="S99" i="2"/>
  <c r="T99" i="2"/>
  <c r="T100" i="2"/>
  <c r="S100" i="2"/>
  <c r="S101" i="1"/>
  <c r="C101" i="3"/>
  <c r="C101" i="2"/>
  <c r="C98" i="2" s="1"/>
  <c r="T100" i="3"/>
  <c r="S100" i="3"/>
  <c r="T99" i="3"/>
  <c r="S99" i="3"/>
  <c r="T79" i="3"/>
  <c r="S79" i="3"/>
  <c r="S77" i="1"/>
  <c r="C77" i="3"/>
  <c r="C77" i="2"/>
  <c r="T78" i="3"/>
  <c r="S78" i="3"/>
  <c r="S79" i="2"/>
  <c r="T79" i="2"/>
  <c r="T78" i="2"/>
  <c r="S78" i="2"/>
  <c r="T74" i="3"/>
  <c r="S74" i="3"/>
  <c r="C90" i="3"/>
  <c r="T74" i="2"/>
  <c r="C90" i="2"/>
  <c r="S74" i="2"/>
  <c r="S73" i="1"/>
  <c r="C73" i="3"/>
  <c r="C73" i="2"/>
  <c r="S72" i="1"/>
  <c r="C72" i="3"/>
  <c r="C88" i="3" s="1"/>
  <c r="C72" i="2"/>
  <c r="C88" i="2" s="1"/>
  <c r="S58" i="3"/>
  <c r="T58" i="3"/>
  <c r="C55" i="3"/>
  <c r="T56" i="3"/>
  <c r="S56" i="3"/>
  <c r="S58" i="2"/>
  <c r="T58" i="2"/>
  <c r="T57" i="2"/>
  <c r="S57" i="2"/>
  <c r="T57" i="3"/>
  <c r="S57" i="3"/>
  <c r="T56" i="2"/>
  <c r="S56" i="2"/>
  <c r="C55" i="2"/>
  <c r="T47" i="3"/>
  <c r="S47" i="3"/>
  <c r="T45" i="2"/>
  <c r="S45" i="2"/>
  <c r="C44" i="2"/>
  <c r="S46" i="2"/>
  <c r="T46" i="2"/>
  <c r="T46" i="3"/>
  <c r="S46" i="3"/>
  <c r="S47" i="2"/>
  <c r="T47" i="2"/>
  <c r="C44" i="3"/>
  <c r="T45" i="3"/>
  <c r="S45" i="3"/>
  <c r="S40" i="2"/>
  <c r="T40" i="2"/>
  <c r="C39" i="2"/>
  <c r="S42" i="2"/>
  <c r="T42" i="2"/>
  <c r="T41" i="2"/>
  <c r="S41" i="2"/>
  <c r="C39" i="3"/>
  <c r="S42" i="3"/>
  <c r="T42" i="3"/>
  <c r="T40" i="3"/>
  <c r="S40" i="3"/>
  <c r="T41" i="3"/>
  <c r="S41" i="3"/>
  <c r="T35" i="3"/>
  <c r="S35" i="3"/>
  <c r="T37" i="2"/>
  <c r="S37" i="2"/>
  <c r="T36" i="3"/>
  <c r="S36" i="3"/>
  <c r="C34" i="3"/>
  <c r="T37" i="3"/>
  <c r="S37" i="3"/>
  <c r="T35" i="2"/>
  <c r="S35" i="2"/>
  <c r="C34" i="2"/>
  <c r="S36" i="2"/>
  <c r="T36" i="2"/>
  <c r="S31" i="1"/>
  <c r="C31" i="3"/>
  <c r="C62" i="3" s="1"/>
  <c r="C31" i="2"/>
  <c r="C62" i="2" s="1"/>
  <c r="T30" i="2"/>
  <c r="S30" i="2"/>
  <c r="C61" i="2"/>
  <c r="S30" i="3"/>
  <c r="T30" i="3"/>
  <c r="C61" i="3"/>
  <c r="S32" i="1"/>
  <c r="C32" i="3"/>
  <c r="C32" i="2"/>
  <c r="C17" i="3"/>
  <c r="T18" i="3"/>
  <c r="S18" i="3"/>
  <c r="T20" i="2"/>
  <c r="S20" i="2"/>
  <c r="S19" i="2"/>
  <c r="T19" i="2"/>
  <c r="T20" i="3"/>
  <c r="S20" i="3"/>
  <c r="S18" i="2"/>
  <c r="T18" i="2"/>
  <c r="C17" i="2"/>
  <c r="T19" i="3"/>
  <c r="S19" i="3"/>
  <c r="C14" i="2"/>
  <c r="S14" i="2" s="1"/>
  <c r="C14" i="3"/>
  <c r="N260" i="1"/>
  <c r="S260" i="1" s="1"/>
  <c r="T261" i="1"/>
  <c r="O261" i="1"/>
  <c r="I261" i="1"/>
  <c r="I248" i="1"/>
  <c r="T248" i="1"/>
  <c r="O248" i="1"/>
  <c r="H248" i="1"/>
  <c r="N248" i="1" s="1"/>
  <c r="S248" i="1" s="1"/>
  <c r="N241" i="1"/>
  <c r="S241" i="1" s="1"/>
  <c r="O207" i="1"/>
  <c r="T207" i="1"/>
  <c r="H196" i="1"/>
  <c r="S196" i="1" s="1"/>
  <c r="T196" i="1"/>
  <c r="O196" i="1"/>
  <c r="H226" i="1"/>
  <c r="N226" i="1" s="1"/>
  <c r="S226" i="1" s="1"/>
  <c r="O226" i="1"/>
  <c r="I226" i="1"/>
  <c r="O158" i="1"/>
  <c r="T158" i="1"/>
  <c r="O129" i="1"/>
  <c r="T129" i="1"/>
  <c r="T119" i="1"/>
  <c r="O119" i="1"/>
  <c r="I119" i="1"/>
  <c r="H119" i="1"/>
  <c r="N119" i="1" s="1"/>
  <c r="S119" i="1" s="1"/>
  <c r="H112" i="1"/>
  <c r="O112" i="1"/>
  <c r="T112" i="1"/>
  <c r="N62" i="1"/>
  <c r="S62" i="1" s="1"/>
  <c r="N15" i="1"/>
  <c r="N25" i="1"/>
  <c r="S25" i="1" s="1"/>
  <c r="S14" i="1"/>
  <c r="M265" i="1"/>
  <c r="K272" i="1"/>
  <c r="K345" i="1" s="1"/>
  <c r="M266" i="1"/>
  <c r="M268" i="1"/>
  <c r="I260" i="1"/>
  <c r="I180" i="1"/>
  <c r="I112" i="1"/>
  <c r="I207" i="1"/>
  <c r="I224" i="1"/>
  <c r="I239" i="1"/>
  <c r="I182" i="1"/>
  <c r="H61" i="1"/>
  <c r="T89" i="1"/>
  <c r="O89" i="1"/>
  <c r="R225" i="1"/>
  <c r="G272" i="1"/>
  <c r="G345" i="1" s="1"/>
  <c r="D346" i="1"/>
  <c r="F346" i="1" s="1"/>
  <c r="I238" i="1"/>
  <c r="H238" i="1"/>
  <c r="O179" i="1"/>
  <c r="T179" i="1"/>
  <c r="W223" i="1"/>
  <c r="W266" i="1"/>
  <c r="K264" i="1"/>
  <c r="K271" i="1"/>
  <c r="K344" i="1" s="1"/>
  <c r="O61" i="1"/>
  <c r="T61" i="1"/>
  <c r="O180" i="1"/>
  <c r="T180" i="1"/>
  <c r="G264" i="1"/>
  <c r="T260" i="1"/>
  <c r="O260" i="1"/>
  <c r="O88" i="1"/>
  <c r="T88" i="1"/>
  <c r="K273" i="1"/>
  <c r="K346" i="1" s="1"/>
  <c r="T240" i="1"/>
  <c r="O240" i="1"/>
  <c r="M178" i="1"/>
  <c r="D213" i="1"/>
  <c r="D225" i="1"/>
  <c r="I267" i="1"/>
  <c r="D274" i="1"/>
  <c r="T90" i="1"/>
  <c r="R178" i="1"/>
  <c r="T239" i="1"/>
  <c r="O239" i="1"/>
  <c r="I179" i="1"/>
  <c r="H207" i="1"/>
  <c r="N207" i="1" s="1"/>
  <c r="S207" i="1" s="1"/>
  <c r="G274" i="1"/>
  <c r="G347" i="1" s="1"/>
  <c r="G271" i="1"/>
  <c r="G344" i="1" s="1"/>
  <c r="T63" i="1"/>
  <c r="O63" i="1"/>
  <c r="H23" i="1"/>
  <c r="O23" i="1"/>
  <c r="T23" i="1"/>
  <c r="I23" i="1"/>
  <c r="H24" i="1"/>
  <c r="I24" i="1"/>
  <c r="T62" i="1"/>
  <c r="O62" i="1"/>
  <c r="V223" i="1"/>
  <c r="T226" i="1"/>
  <c r="O12" i="1"/>
  <c r="T24" i="1"/>
  <c r="D271" i="1"/>
  <c r="D344" i="1" s="1"/>
  <c r="K274" i="1"/>
  <c r="K347" i="1" s="1"/>
  <c r="H129" i="1"/>
  <c r="N129" i="1" s="1"/>
  <c r="I129" i="1"/>
  <c r="X223" i="1"/>
  <c r="X266" i="1"/>
  <c r="O181" i="1"/>
  <c r="T181" i="1"/>
  <c r="H158" i="1"/>
  <c r="N158" i="1" s="1"/>
  <c r="S158" i="1" s="1"/>
  <c r="I158" i="1"/>
  <c r="T182" i="1"/>
  <c r="O182" i="1"/>
  <c r="C344" i="1"/>
  <c r="C343" i="1" s="1"/>
  <c r="C270" i="1"/>
  <c r="T224" i="1"/>
  <c r="O224" i="1"/>
  <c r="Q225" i="1"/>
  <c r="O259" i="1"/>
  <c r="T259" i="1"/>
  <c r="O24" i="1"/>
  <c r="O127" i="1" l="1"/>
  <c r="T127" i="1"/>
  <c r="I127" i="1"/>
  <c r="H127" i="1"/>
  <c r="N127" i="1" s="1"/>
  <c r="S127" i="1" s="1"/>
  <c r="F225" i="1"/>
  <c r="L225" i="1" s="1"/>
  <c r="F213" i="1"/>
  <c r="L213" i="1" s="1"/>
  <c r="H60" i="1"/>
  <c r="N60" i="1" s="1"/>
  <c r="S60" i="1" s="1"/>
  <c r="I60" i="1"/>
  <c r="N112" i="1"/>
  <c r="S112" i="1" s="1"/>
  <c r="H273" i="1"/>
  <c r="N273" i="1" s="1"/>
  <c r="S273" i="1" s="1"/>
  <c r="C260" i="3"/>
  <c r="C258" i="3" s="1"/>
  <c r="C24" i="2"/>
  <c r="T24" i="2" s="1"/>
  <c r="T280" i="3"/>
  <c r="S280" i="3"/>
  <c r="L268" i="1"/>
  <c r="H22" i="1"/>
  <c r="N22" i="1" s="1"/>
  <c r="S22" i="1" s="1"/>
  <c r="I258" i="1"/>
  <c r="H258" i="1"/>
  <c r="N258" i="1" s="1"/>
  <c r="S258" i="1" s="1"/>
  <c r="C226" i="2"/>
  <c r="S226" i="2" s="1"/>
  <c r="C29" i="2"/>
  <c r="T29" i="2" s="1"/>
  <c r="F274" i="1"/>
  <c r="H274" i="1" s="1"/>
  <c r="D347" i="1"/>
  <c r="F347" i="1" s="1"/>
  <c r="I347" i="1" s="1"/>
  <c r="T14" i="2"/>
  <c r="H213" i="4"/>
  <c r="N213" i="4" s="1"/>
  <c r="I213" i="4"/>
  <c r="O213" i="4"/>
  <c r="L213" i="4"/>
  <c r="F225" i="4"/>
  <c r="D223" i="4"/>
  <c r="F223" i="4" s="1"/>
  <c r="D266" i="4"/>
  <c r="F180" i="4"/>
  <c r="D178" i="4"/>
  <c r="F178" i="4" s="1"/>
  <c r="C224" i="2"/>
  <c r="S224" i="2" s="1"/>
  <c r="H215" i="4"/>
  <c r="N215" i="4" s="1"/>
  <c r="O215" i="4"/>
  <c r="I215" i="4"/>
  <c r="L215" i="4"/>
  <c r="L127" i="4"/>
  <c r="H127" i="4"/>
  <c r="N127" i="4" s="1"/>
  <c r="I127" i="4"/>
  <c r="O127" i="4"/>
  <c r="M273" i="1"/>
  <c r="M346" i="1" s="1"/>
  <c r="L273" i="1"/>
  <c r="H129" i="4"/>
  <c r="N129" i="4" s="1"/>
  <c r="L129" i="4"/>
  <c r="I129" i="4"/>
  <c r="O129" i="4"/>
  <c r="C29" i="3"/>
  <c r="S29" i="3" s="1"/>
  <c r="S280" i="2"/>
  <c r="T280" i="2"/>
  <c r="C224" i="3"/>
  <c r="S224" i="3" s="1"/>
  <c r="T279" i="3"/>
  <c r="S279" i="3"/>
  <c r="T279" i="2"/>
  <c r="S279" i="2"/>
  <c r="T278" i="2"/>
  <c r="S278" i="2"/>
  <c r="T278" i="3"/>
  <c r="S278" i="3"/>
  <c r="T277" i="2"/>
  <c r="S277" i="2"/>
  <c r="T277" i="3"/>
  <c r="S277" i="3"/>
  <c r="T253" i="3"/>
  <c r="S253" i="3"/>
  <c r="S253" i="2"/>
  <c r="T253" i="2"/>
  <c r="T250" i="2"/>
  <c r="S250" i="2"/>
  <c r="C260" i="2"/>
  <c r="C258" i="2" s="1"/>
  <c r="T248" i="3"/>
  <c r="S248" i="3"/>
  <c r="C248" i="2"/>
  <c r="T250" i="3"/>
  <c r="S250" i="3"/>
  <c r="T261" i="3"/>
  <c r="S261" i="3"/>
  <c r="T259" i="2"/>
  <c r="S259" i="2"/>
  <c r="T259" i="3"/>
  <c r="S259" i="3"/>
  <c r="S240" i="3"/>
  <c r="T240" i="3"/>
  <c r="T239" i="3"/>
  <c r="S239" i="3"/>
  <c r="S233" i="3"/>
  <c r="T233" i="3"/>
  <c r="S233" i="2"/>
  <c r="T233" i="2"/>
  <c r="S236" i="2"/>
  <c r="T236" i="2"/>
  <c r="C241" i="2"/>
  <c r="C238" i="2" s="1"/>
  <c r="S240" i="2"/>
  <c r="T240" i="2"/>
  <c r="S239" i="2"/>
  <c r="T239" i="2"/>
  <c r="T236" i="3"/>
  <c r="C241" i="3"/>
  <c r="S236" i="3"/>
  <c r="S219" i="2"/>
  <c r="T219" i="2"/>
  <c r="C218" i="2"/>
  <c r="S221" i="2"/>
  <c r="T221" i="2"/>
  <c r="C218" i="3"/>
  <c r="T219" i="3"/>
  <c r="S219" i="3"/>
  <c r="T221" i="3"/>
  <c r="S221" i="3"/>
  <c r="S216" i="2"/>
  <c r="T216" i="2"/>
  <c r="T214" i="3"/>
  <c r="S214" i="3"/>
  <c r="S216" i="3"/>
  <c r="T216" i="3"/>
  <c r="T214" i="2"/>
  <c r="S214" i="2"/>
  <c r="T208" i="2"/>
  <c r="S208" i="2"/>
  <c r="C207" i="2"/>
  <c r="T209" i="2"/>
  <c r="S209" i="2"/>
  <c r="C207" i="3"/>
  <c r="T208" i="3"/>
  <c r="S208" i="3"/>
  <c r="T209" i="3"/>
  <c r="S209" i="3"/>
  <c r="S204" i="2"/>
  <c r="T204" i="2"/>
  <c r="S204" i="3"/>
  <c r="T204" i="3"/>
  <c r="T201" i="2"/>
  <c r="S201" i="2"/>
  <c r="C226" i="3"/>
  <c r="T226" i="3" s="1"/>
  <c r="C201" i="3"/>
  <c r="T198" i="2"/>
  <c r="S198" i="2"/>
  <c r="S197" i="2"/>
  <c r="T197" i="2"/>
  <c r="C196" i="2"/>
  <c r="C196" i="3"/>
  <c r="T197" i="3"/>
  <c r="S197" i="3"/>
  <c r="T198" i="3"/>
  <c r="S198" i="3"/>
  <c r="T193" i="3"/>
  <c r="S193" i="3"/>
  <c r="C191" i="3"/>
  <c r="T192" i="3"/>
  <c r="S192" i="3"/>
  <c r="S192" i="2"/>
  <c r="T192" i="2"/>
  <c r="C191" i="2"/>
  <c r="T193" i="2"/>
  <c r="S193" i="2"/>
  <c r="S188" i="2"/>
  <c r="T188" i="2"/>
  <c r="C186" i="2"/>
  <c r="S186" i="3"/>
  <c r="T186" i="3"/>
  <c r="T188" i="3"/>
  <c r="S188" i="3"/>
  <c r="T176" i="3"/>
  <c r="S176" i="3"/>
  <c r="S174" i="2"/>
  <c r="T174" i="2"/>
  <c r="C173" i="2"/>
  <c r="T176" i="2"/>
  <c r="S176" i="2"/>
  <c r="C173" i="3"/>
  <c r="T174" i="3"/>
  <c r="S174" i="3"/>
  <c r="T168" i="2"/>
  <c r="S168" i="2"/>
  <c r="T168" i="3"/>
  <c r="S168" i="3"/>
  <c r="T170" i="2"/>
  <c r="S170" i="2"/>
  <c r="T170" i="3"/>
  <c r="S170" i="3"/>
  <c r="T163" i="2"/>
  <c r="S163" i="2"/>
  <c r="T163" i="3"/>
  <c r="S163" i="3"/>
  <c r="T165" i="3"/>
  <c r="S165" i="3"/>
  <c r="S165" i="2"/>
  <c r="T165" i="2"/>
  <c r="S159" i="2"/>
  <c r="T159" i="2"/>
  <c r="C158" i="2"/>
  <c r="T160" i="2"/>
  <c r="S160" i="2"/>
  <c r="T160" i="3"/>
  <c r="S160" i="3"/>
  <c r="C158" i="3"/>
  <c r="T159" i="3"/>
  <c r="S159" i="3"/>
  <c r="C151" i="3"/>
  <c r="T152" i="3"/>
  <c r="S152" i="3"/>
  <c r="T152" i="2"/>
  <c r="S152" i="2"/>
  <c r="C151" i="2"/>
  <c r="T146" i="3"/>
  <c r="S146" i="3"/>
  <c r="S149" i="2"/>
  <c r="T149" i="2"/>
  <c r="C146" i="2"/>
  <c r="T149" i="3"/>
  <c r="S149" i="3"/>
  <c r="S141" i="2"/>
  <c r="T141" i="2"/>
  <c r="C140" i="2"/>
  <c r="T141" i="3"/>
  <c r="S141" i="3"/>
  <c r="C179" i="2"/>
  <c r="T179" i="2" s="1"/>
  <c r="C140" i="3"/>
  <c r="T132" i="3"/>
  <c r="S132" i="3"/>
  <c r="T132" i="2"/>
  <c r="S132" i="2"/>
  <c r="S129" i="1"/>
  <c r="C129" i="3"/>
  <c r="C127" i="3" s="1"/>
  <c r="C129" i="2"/>
  <c r="C127" i="2" s="1"/>
  <c r="S128" i="2"/>
  <c r="T128" i="2"/>
  <c r="T128" i="3"/>
  <c r="S128" i="3"/>
  <c r="S119" i="2"/>
  <c r="T119" i="2"/>
  <c r="C119" i="3"/>
  <c r="T122" i="3"/>
  <c r="S122" i="3"/>
  <c r="T122" i="2"/>
  <c r="S122" i="2"/>
  <c r="T116" i="3"/>
  <c r="S116" i="3"/>
  <c r="C112" i="3"/>
  <c r="T113" i="3"/>
  <c r="S113" i="3"/>
  <c r="S113" i="2"/>
  <c r="T113" i="2"/>
  <c r="C112" i="2"/>
  <c r="S112" i="2" s="1"/>
  <c r="T181" i="2"/>
  <c r="S181" i="2"/>
  <c r="C179" i="3"/>
  <c r="S179" i="3" s="1"/>
  <c r="T181" i="3"/>
  <c r="S181" i="3"/>
  <c r="T105" i="3"/>
  <c r="S105" i="3"/>
  <c r="S105" i="2"/>
  <c r="T105" i="2"/>
  <c r="T98" i="2"/>
  <c r="S98" i="2"/>
  <c r="S101" i="2"/>
  <c r="T101" i="2"/>
  <c r="C182" i="2"/>
  <c r="C98" i="3"/>
  <c r="S101" i="3"/>
  <c r="T101" i="3"/>
  <c r="C182" i="3"/>
  <c r="C76" i="3"/>
  <c r="S77" i="3"/>
  <c r="T77" i="3"/>
  <c r="T77" i="2"/>
  <c r="S77" i="2"/>
  <c r="C76" i="2"/>
  <c r="T90" i="3"/>
  <c r="S90" i="3"/>
  <c r="T90" i="2"/>
  <c r="S90" i="2"/>
  <c r="T72" i="3"/>
  <c r="S72" i="3"/>
  <c r="T73" i="2"/>
  <c r="S73" i="2"/>
  <c r="C89" i="2"/>
  <c r="T72" i="2"/>
  <c r="S72" i="2"/>
  <c r="T73" i="3"/>
  <c r="C89" i="3"/>
  <c r="S73" i="3"/>
  <c r="T55" i="3"/>
  <c r="S55" i="3"/>
  <c r="S55" i="2"/>
  <c r="T55" i="2"/>
  <c r="T44" i="3"/>
  <c r="S44" i="3"/>
  <c r="S44" i="2"/>
  <c r="T44" i="2"/>
  <c r="T39" i="3"/>
  <c r="S39" i="3"/>
  <c r="T39" i="2"/>
  <c r="S39" i="2"/>
  <c r="S34" i="2"/>
  <c r="T34" i="2"/>
  <c r="T34" i="3"/>
  <c r="S34" i="3"/>
  <c r="T61" i="3"/>
  <c r="S61" i="3"/>
  <c r="S31" i="2"/>
  <c r="T31" i="2"/>
  <c r="S32" i="2"/>
  <c r="T32" i="2"/>
  <c r="C63" i="2"/>
  <c r="T61" i="2"/>
  <c r="S61" i="2"/>
  <c r="T31" i="3"/>
  <c r="S31" i="3"/>
  <c r="T32" i="3"/>
  <c r="C63" i="3"/>
  <c r="S32" i="3"/>
  <c r="S17" i="2"/>
  <c r="T17" i="2"/>
  <c r="T17" i="3"/>
  <c r="S17" i="3"/>
  <c r="C15" i="2"/>
  <c r="T15" i="2" s="1"/>
  <c r="C15" i="3"/>
  <c r="C24" i="3"/>
  <c r="T14" i="3"/>
  <c r="S14" i="3"/>
  <c r="C13" i="2"/>
  <c r="C13" i="3"/>
  <c r="N238" i="1"/>
  <c r="S238" i="1" s="1"/>
  <c r="O215" i="1"/>
  <c r="T215" i="1"/>
  <c r="N268" i="1"/>
  <c r="S268" i="1" s="1"/>
  <c r="N61" i="1"/>
  <c r="S61" i="1" s="1"/>
  <c r="N24" i="1"/>
  <c r="S24" i="1" s="1"/>
  <c r="S15" i="1"/>
  <c r="N23" i="1"/>
  <c r="S23" i="1" s="1"/>
  <c r="M271" i="1"/>
  <c r="M344" i="1" s="1"/>
  <c r="M264" i="1"/>
  <c r="M272" i="1"/>
  <c r="M345" i="1" s="1"/>
  <c r="M274" i="1"/>
  <c r="M347" i="1" s="1"/>
  <c r="I178" i="1"/>
  <c r="H178" i="1"/>
  <c r="N178" i="1" s="1"/>
  <c r="S178" i="1" s="1"/>
  <c r="I346" i="1"/>
  <c r="I22" i="1"/>
  <c r="T22" i="1"/>
  <c r="O22" i="1"/>
  <c r="I273" i="1"/>
  <c r="Q266" i="1"/>
  <c r="Q223" i="1"/>
  <c r="I268" i="1"/>
  <c r="O178" i="1"/>
  <c r="T178" i="1"/>
  <c r="H346" i="1"/>
  <c r="N346" i="1" s="1"/>
  <c r="T258" i="1"/>
  <c r="O258" i="1"/>
  <c r="T268" i="1"/>
  <c r="O268" i="1"/>
  <c r="D266" i="1"/>
  <c r="F266" i="1" s="1"/>
  <c r="L266" i="1" s="1"/>
  <c r="D223" i="1"/>
  <c r="F223" i="1" s="1"/>
  <c r="L223" i="1" s="1"/>
  <c r="R223" i="1"/>
  <c r="R266" i="1"/>
  <c r="T238" i="1"/>
  <c r="O238" i="1"/>
  <c r="O60" i="1"/>
  <c r="T60" i="1"/>
  <c r="G270" i="1"/>
  <c r="H215" i="1"/>
  <c r="N215" i="1" s="1"/>
  <c r="I215" i="1"/>
  <c r="K270" i="1"/>
  <c r="W272" i="1"/>
  <c r="W345" i="1" s="1"/>
  <c r="W264" i="1"/>
  <c r="X272" i="1"/>
  <c r="X345" i="1" s="1"/>
  <c r="X264" i="1"/>
  <c r="O267" i="1"/>
  <c r="T267" i="1"/>
  <c r="I213" i="1" l="1"/>
  <c r="H213" i="1"/>
  <c r="N213" i="1" s="1"/>
  <c r="S213" i="1" s="1"/>
  <c r="O213" i="1"/>
  <c r="T213" i="1"/>
  <c r="T226" i="2"/>
  <c r="L274" i="1"/>
  <c r="S24" i="2"/>
  <c r="C23" i="2"/>
  <c r="S23" i="2" s="1"/>
  <c r="S13" i="2"/>
  <c r="T29" i="3"/>
  <c r="C25" i="2"/>
  <c r="S25" i="2" s="1"/>
  <c r="S29" i="2"/>
  <c r="S15" i="2"/>
  <c r="C12" i="2"/>
  <c r="T12" i="2" s="1"/>
  <c r="T224" i="2"/>
  <c r="L347" i="1"/>
  <c r="O178" i="4"/>
  <c r="H178" i="4"/>
  <c r="N178" i="4" s="1"/>
  <c r="I178" i="4"/>
  <c r="L178" i="4"/>
  <c r="L225" i="4"/>
  <c r="O225" i="4"/>
  <c r="H225" i="4"/>
  <c r="N225" i="4" s="1"/>
  <c r="I225" i="4"/>
  <c r="O180" i="4"/>
  <c r="L180" i="4"/>
  <c r="I180" i="4"/>
  <c r="H180" i="4"/>
  <c r="N180" i="4" s="1"/>
  <c r="F266" i="4"/>
  <c r="D272" i="4"/>
  <c r="D345" i="4" s="1"/>
  <c r="D264" i="4"/>
  <c r="L223" i="4"/>
  <c r="I223" i="4"/>
  <c r="H223" i="4"/>
  <c r="N223" i="4" s="1"/>
  <c r="O223" i="4"/>
  <c r="T224" i="3"/>
  <c r="S258" i="2"/>
  <c r="T258" i="2"/>
  <c r="S258" i="3"/>
  <c r="T258" i="3"/>
  <c r="S248" i="2"/>
  <c r="T248" i="2"/>
  <c r="S260" i="2"/>
  <c r="T260" i="2"/>
  <c r="T260" i="3"/>
  <c r="S260" i="3"/>
  <c r="T241" i="2"/>
  <c r="S241" i="2"/>
  <c r="T241" i="3"/>
  <c r="S241" i="3"/>
  <c r="C238" i="3"/>
  <c r="S238" i="2"/>
  <c r="T238" i="2"/>
  <c r="T218" i="2"/>
  <c r="S218" i="2"/>
  <c r="T218" i="3"/>
  <c r="S218" i="3"/>
  <c r="S215" i="1"/>
  <c r="C215" i="3"/>
  <c r="S207" i="2"/>
  <c r="T207" i="2"/>
  <c r="S226" i="3"/>
  <c r="T207" i="3"/>
  <c r="S207" i="3"/>
  <c r="T201" i="3"/>
  <c r="S201" i="3"/>
  <c r="T196" i="3"/>
  <c r="S196" i="3"/>
  <c r="T196" i="2"/>
  <c r="S196" i="2"/>
  <c r="T191" i="3"/>
  <c r="S191" i="3"/>
  <c r="T191" i="2"/>
  <c r="S191" i="2"/>
  <c r="S186" i="2"/>
  <c r="T186" i="2"/>
  <c r="T173" i="3"/>
  <c r="S173" i="3"/>
  <c r="T173" i="2"/>
  <c r="S173" i="2"/>
  <c r="T158" i="3"/>
  <c r="S158" i="3"/>
  <c r="S158" i="2"/>
  <c r="T158" i="2"/>
  <c r="S151" i="2"/>
  <c r="T151" i="2"/>
  <c r="S151" i="3"/>
  <c r="T151" i="3"/>
  <c r="S146" i="2"/>
  <c r="T146" i="2"/>
  <c r="S179" i="2"/>
  <c r="T140" i="3"/>
  <c r="S140" i="3"/>
  <c r="T140" i="2"/>
  <c r="S140" i="2"/>
  <c r="T127" i="3"/>
  <c r="S127" i="3"/>
  <c r="T129" i="2"/>
  <c r="S129" i="2"/>
  <c r="C180" i="2"/>
  <c r="C178" i="2" s="1"/>
  <c r="T178" i="2" s="1"/>
  <c r="T127" i="2"/>
  <c r="S127" i="2"/>
  <c r="T129" i="3"/>
  <c r="S129" i="3"/>
  <c r="C180" i="3"/>
  <c r="C178" i="3" s="1"/>
  <c r="T119" i="3"/>
  <c r="S119" i="3"/>
  <c r="T179" i="3"/>
  <c r="T112" i="2"/>
  <c r="T112" i="3"/>
  <c r="S112" i="3"/>
  <c r="C268" i="2"/>
  <c r="T268" i="2" s="1"/>
  <c r="T182" i="3"/>
  <c r="S182" i="3"/>
  <c r="T98" i="3"/>
  <c r="S98" i="3"/>
  <c r="C268" i="3"/>
  <c r="S268" i="3" s="1"/>
  <c r="T182" i="2"/>
  <c r="S182" i="2"/>
  <c r="S76" i="2"/>
  <c r="T76" i="2"/>
  <c r="T76" i="3"/>
  <c r="S76" i="3"/>
  <c r="C267" i="3"/>
  <c r="S89" i="3"/>
  <c r="T89" i="3"/>
  <c r="S88" i="3"/>
  <c r="T88" i="3"/>
  <c r="C267" i="2"/>
  <c r="T89" i="2"/>
  <c r="S89" i="2"/>
  <c r="S88" i="2"/>
  <c r="T88" i="2"/>
  <c r="C60" i="2"/>
  <c r="S60" i="2" s="1"/>
  <c r="S62" i="3"/>
  <c r="T62" i="3"/>
  <c r="S62" i="2"/>
  <c r="T62" i="2"/>
  <c r="T63" i="3"/>
  <c r="S63" i="3"/>
  <c r="S63" i="2"/>
  <c r="T63" i="2"/>
  <c r="C60" i="3"/>
  <c r="T24" i="3"/>
  <c r="S24" i="3"/>
  <c r="C25" i="3"/>
  <c r="S15" i="3"/>
  <c r="T15" i="3"/>
  <c r="T13" i="2"/>
  <c r="C12" i="3"/>
  <c r="C23" i="3"/>
  <c r="S13" i="3"/>
  <c r="T13" i="3"/>
  <c r="N274" i="1"/>
  <c r="S274" i="1" s="1"/>
  <c r="M270" i="1"/>
  <c r="T223" i="1"/>
  <c r="O223" i="1"/>
  <c r="I274" i="1"/>
  <c r="S346" i="1"/>
  <c r="W343" i="1"/>
  <c r="W270" i="1"/>
  <c r="K343" i="1"/>
  <c r="G343" i="1"/>
  <c r="R264" i="1"/>
  <c r="R272" i="1"/>
  <c r="R345" i="1" s="1"/>
  <c r="H225" i="1"/>
  <c r="I225" i="1"/>
  <c r="T225" i="1"/>
  <c r="O225" i="1"/>
  <c r="T273" i="1"/>
  <c r="O273" i="1"/>
  <c r="Q272" i="1"/>
  <c r="Q345" i="1" s="1"/>
  <c r="Q264" i="1"/>
  <c r="X343" i="1"/>
  <c r="X270" i="1"/>
  <c r="H347" i="1"/>
  <c r="O274" i="1"/>
  <c r="T274" i="1"/>
  <c r="H223" i="1"/>
  <c r="I223" i="1"/>
  <c r="L346" i="1"/>
  <c r="D272" i="1"/>
  <c r="D264" i="1"/>
  <c r="T25" i="2" l="1"/>
  <c r="C22" i="2"/>
  <c r="S22" i="2" s="1"/>
  <c r="T23" i="2"/>
  <c r="S12" i="2"/>
  <c r="F272" i="1"/>
  <c r="L272" i="1" s="1"/>
  <c r="D345" i="1"/>
  <c r="F345" i="1" s="1"/>
  <c r="F345" i="4"/>
  <c r="D343" i="4"/>
  <c r="M343" i="1"/>
  <c r="F272" i="4"/>
  <c r="D270" i="4"/>
  <c r="I266" i="4"/>
  <c r="H266" i="4"/>
  <c r="N266" i="4" s="1"/>
  <c r="L266" i="4"/>
  <c r="O266" i="4"/>
  <c r="N347" i="1"/>
  <c r="S347" i="1" s="1"/>
  <c r="S238" i="3"/>
  <c r="T238" i="3"/>
  <c r="S215" i="2"/>
  <c r="T215" i="2"/>
  <c r="C213" i="2"/>
  <c r="T215" i="3"/>
  <c r="S215" i="3"/>
  <c r="C213" i="3"/>
  <c r="S178" i="2"/>
  <c r="S180" i="3"/>
  <c r="T180" i="3"/>
  <c r="T180" i="2"/>
  <c r="S180" i="2"/>
  <c r="S268" i="2"/>
  <c r="C274" i="2"/>
  <c r="T268" i="3"/>
  <c r="S178" i="3"/>
  <c r="T178" i="3"/>
  <c r="C273" i="2"/>
  <c r="C346" i="2" s="1"/>
  <c r="S346" i="2" s="1"/>
  <c r="T267" i="2"/>
  <c r="S267" i="2"/>
  <c r="C273" i="3"/>
  <c r="C346" i="3" s="1"/>
  <c r="S346" i="3" s="1"/>
  <c r="T267" i="3"/>
  <c r="S267" i="3"/>
  <c r="T60" i="2"/>
  <c r="S60" i="3"/>
  <c r="T60" i="3"/>
  <c r="T25" i="3"/>
  <c r="S25" i="3"/>
  <c r="C274" i="3"/>
  <c r="C347" i="3" s="1"/>
  <c r="S347" i="3" s="1"/>
  <c r="S12" i="3"/>
  <c r="T12" i="3"/>
  <c r="S23" i="3"/>
  <c r="C22" i="3"/>
  <c r="T23" i="3"/>
  <c r="N223" i="1"/>
  <c r="S223" i="1" s="1"/>
  <c r="N225" i="1"/>
  <c r="T347" i="1"/>
  <c r="O347" i="1"/>
  <c r="R343" i="1"/>
  <c r="R270" i="1"/>
  <c r="Q270" i="1"/>
  <c r="D270" i="1"/>
  <c r="T346" i="1"/>
  <c r="O346" i="1"/>
  <c r="H266" i="1"/>
  <c r="I266" i="1"/>
  <c r="O266" i="1"/>
  <c r="T266" i="1"/>
  <c r="S225" i="1" l="1"/>
  <c r="C225" i="2"/>
  <c r="C266" i="2" s="1"/>
  <c r="C272" i="2" s="1"/>
  <c r="T22" i="2"/>
  <c r="T274" i="2"/>
  <c r="C347" i="2"/>
  <c r="S347" i="2" s="1"/>
  <c r="H345" i="4"/>
  <c r="N345" i="4" s="1"/>
  <c r="I345" i="4"/>
  <c r="L345" i="4"/>
  <c r="O345" i="4"/>
  <c r="I272" i="4"/>
  <c r="O272" i="4"/>
  <c r="H272" i="4"/>
  <c r="N272" i="4" s="1"/>
  <c r="L272" i="4"/>
  <c r="T213" i="3"/>
  <c r="S213" i="3"/>
  <c r="S213" i="2"/>
  <c r="T213" i="2"/>
  <c r="S274" i="2"/>
  <c r="S273" i="3"/>
  <c r="T273" i="3"/>
  <c r="S273" i="2"/>
  <c r="T273" i="2"/>
  <c r="S274" i="3"/>
  <c r="T274" i="3"/>
  <c r="S22" i="3"/>
  <c r="T22" i="3"/>
  <c r="N266" i="1"/>
  <c r="S266" i="1" s="1"/>
  <c r="H272" i="1"/>
  <c r="O272" i="1"/>
  <c r="I272" i="1"/>
  <c r="D343" i="1"/>
  <c r="Q343" i="1"/>
  <c r="T272" i="1"/>
  <c r="T266" i="2" l="1"/>
  <c r="S266" i="2"/>
  <c r="S225" i="2"/>
  <c r="C225" i="3" s="1"/>
  <c r="C266" i="3" s="1"/>
  <c r="S266" i="3" s="1"/>
  <c r="T225" i="2"/>
  <c r="C223" i="2"/>
  <c r="T223" i="2" s="1"/>
  <c r="T272" i="2"/>
  <c r="C345" i="2"/>
  <c r="T345" i="2" s="1"/>
  <c r="S272" i="2"/>
  <c r="N272" i="1"/>
  <c r="S272" i="1" s="1"/>
  <c r="H345" i="1"/>
  <c r="L345" i="1"/>
  <c r="I345" i="1"/>
  <c r="O345" i="1"/>
  <c r="T345" i="1"/>
  <c r="T225" i="3" l="1"/>
  <c r="S225" i="3"/>
  <c r="C223" i="3"/>
  <c r="T223" i="3" s="1"/>
  <c r="S223" i="2"/>
  <c r="C272" i="3"/>
  <c r="T266" i="3"/>
  <c r="S345" i="2"/>
  <c r="N345" i="1"/>
  <c r="S345" i="1" s="1"/>
  <c r="S223" i="3" l="1"/>
  <c r="T272" i="3"/>
  <c r="C345" i="3"/>
  <c r="S272" i="3"/>
  <c r="E87" i="1"/>
  <c r="F71" i="1"/>
  <c r="L71" i="1" s="1"/>
  <c r="E70" i="1"/>
  <c r="F70" i="1" s="1"/>
  <c r="E71" i="4"/>
  <c r="E87" i="4" s="1"/>
  <c r="E265" i="1" l="1"/>
  <c r="E271" i="1" s="1"/>
  <c r="T345" i="3"/>
  <c r="S345" i="3"/>
  <c r="I71" i="1"/>
  <c r="T71" i="1"/>
  <c r="O71" i="1"/>
  <c r="E86" i="1"/>
  <c r="F86" i="1" s="1"/>
  <c r="H86" i="1" s="1"/>
  <c r="N86" i="1" s="1"/>
  <c r="S86" i="1" s="1"/>
  <c r="H70" i="1"/>
  <c r="N70" i="1" s="1"/>
  <c r="S70" i="1" s="1"/>
  <c r="T70" i="1"/>
  <c r="O70" i="1"/>
  <c r="I70" i="1"/>
  <c r="L70" i="1"/>
  <c r="F87" i="4"/>
  <c r="E265" i="4"/>
  <c r="E86" i="4"/>
  <c r="F86" i="4" s="1"/>
  <c r="E70" i="4"/>
  <c r="F70" i="4" s="1"/>
  <c r="H71" i="1"/>
  <c r="N71" i="1" s="1"/>
  <c r="F87" i="1"/>
  <c r="F71" i="4"/>
  <c r="E264" i="1" l="1"/>
  <c r="F264" i="1" s="1"/>
  <c r="O264" i="1" s="1"/>
  <c r="F265" i="1"/>
  <c r="I265" i="1" s="1"/>
  <c r="I86" i="1"/>
  <c r="L86" i="1"/>
  <c r="T86" i="1"/>
  <c r="O86" i="1"/>
  <c r="H86" i="4"/>
  <c r="N86" i="4" s="1"/>
  <c r="L86" i="4"/>
  <c r="I86" i="4"/>
  <c r="O86" i="4"/>
  <c r="E264" i="4"/>
  <c r="F264" i="4" s="1"/>
  <c r="F265" i="4"/>
  <c r="E271" i="4"/>
  <c r="O71" i="4"/>
  <c r="H71" i="4"/>
  <c r="N71" i="4" s="1"/>
  <c r="L71" i="4"/>
  <c r="I71" i="4"/>
  <c r="L87" i="4"/>
  <c r="O87" i="4"/>
  <c r="I87" i="4"/>
  <c r="H87" i="4"/>
  <c r="N87" i="4" s="1"/>
  <c r="S71" i="1"/>
  <c r="C71" i="2"/>
  <c r="C87" i="2" s="1"/>
  <c r="C71" i="3"/>
  <c r="O87" i="1"/>
  <c r="T87" i="1"/>
  <c r="L87" i="1"/>
  <c r="H87" i="1"/>
  <c r="N87" i="1" s="1"/>
  <c r="S87" i="1" s="1"/>
  <c r="I87" i="1"/>
  <c r="O70" i="4"/>
  <c r="L70" i="4"/>
  <c r="I70" i="4"/>
  <c r="H70" i="4"/>
  <c r="N70" i="4" s="1"/>
  <c r="F271" i="1"/>
  <c r="E270" i="1"/>
  <c r="F270" i="1" s="1"/>
  <c r="E344" i="1"/>
  <c r="O265" i="1" l="1"/>
  <c r="T265" i="1"/>
  <c r="H265" i="1"/>
  <c r="N265" i="1" s="1"/>
  <c r="S265" i="1" s="1"/>
  <c r="L265" i="1"/>
  <c r="T264" i="1"/>
  <c r="L264" i="1"/>
  <c r="H264" i="1"/>
  <c r="N264" i="1" s="1"/>
  <c r="S264" i="1" s="1"/>
  <c r="I264" i="1"/>
  <c r="T270" i="1"/>
  <c r="O270" i="1"/>
  <c r="H270" i="1"/>
  <c r="N270" i="1" s="1"/>
  <c r="S270" i="1" s="1"/>
  <c r="I270" i="1"/>
  <c r="L270" i="1"/>
  <c r="C70" i="2"/>
  <c r="T71" i="2"/>
  <c r="S71" i="2"/>
  <c r="E343" i="1"/>
  <c r="F344" i="1"/>
  <c r="E270" i="4"/>
  <c r="F270" i="4" s="1"/>
  <c r="F271" i="4"/>
  <c r="E344" i="4"/>
  <c r="L265" i="4"/>
  <c r="I265" i="4"/>
  <c r="I264" i="4" s="1"/>
  <c r="H265" i="4"/>
  <c r="O265" i="4"/>
  <c r="O264" i="4"/>
  <c r="L264" i="4"/>
  <c r="C87" i="3"/>
  <c r="C70" i="3"/>
  <c r="S71" i="3"/>
  <c r="T71" i="3"/>
  <c r="T271" i="1"/>
  <c r="L271" i="1"/>
  <c r="O271" i="1"/>
  <c r="I271" i="1"/>
  <c r="H271" i="1"/>
  <c r="N271" i="1" s="1"/>
  <c r="S271" i="1" s="1"/>
  <c r="N265" i="4" l="1"/>
  <c r="H264" i="4"/>
  <c r="N264" i="4" s="1"/>
  <c r="F343" i="1"/>
  <c r="H343" i="1" s="1"/>
  <c r="N343" i="1" s="1"/>
  <c r="F344" i="4"/>
  <c r="E343" i="4"/>
  <c r="F343" i="4" s="1"/>
  <c r="C265" i="2"/>
  <c r="S87" i="2"/>
  <c r="T87" i="2"/>
  <c r="C86" i="2"/>
  <c r="T70" i="2"/>
  <c r="S70" i="2"/>
  <c r="S70" i="3"/>
  <c r="T70" i="3"/>
  <c r="C265" i="3"/>
  <c r="C86" i="3"/>
  <c r="S87" i="3"/>
  <c r="T87" i="3"/>
  <c r="L270" i="4"/>
  <c r="H270" i="4"/>
  <c r="N270" i="4" s="1"/>
  <c r="I270" i="4"/>
  <c r="O270" i="4"/>
  <c r="H344" i="1"/>
  <c r="N344" i="1" s="1"/>
  <c r="S344" i="1" s="1"/>
  <c r="S343" i="1" s="1"/>
  <c r="S359" i="1" s="1"/>
  <c r="O344" i="1"/>
  <c r="I344" i="1"/>
  <c r="T344" i="1"/>
  <c r="L344" i="1"/>
  <c r="H271" i="4"/>
  <c r="N271" i="4" s="1"/>
  <c r="L271" i="4"/>
  <c r="I271" i="4"/>
  <c r="O271" i="4"/>
  <c r="I343" i="1" l="1"/>
  <c r="O343" i="1"/>
  <c r="L343" i="1"/>
  <c r="T343" i="1"/>
  <c r="T265" i="3"/>
  <c r="S265" i="3"/>
  <c r="C264" i="3"/>
  <c r="C271" i="3"/>
  <c r="S265" i="2"/>
  <c r="C264" i="2"/>
  <c r="C271" i="2"/>
  <c r="T265" i="2"/>
  <c r="T86" i="2"/>
  <c r="S86" i="2"/>
  <c r="O343" i="4"/>
  <c r="L343" i="4"/>
  <c r="I343" i="4"/>
  <c r="H343" i="4"/>
  <c r="N343" i="4" s="1"/>
  <c r="T86" i="3"/>
  <c r="S86" i="3"/>
  <c r="H344" i="4"/>
  <c r="N344" i="4" s="1"/>
  <c r="L344" i="4"/>
  <c r="I344" i="4"/>
  <c r="O344" i="4"/>
  <c r="T264" i="3" l="1"/>
  <c r="S264" i="3"/>
  <c r="C344" i="2"/>
  <c r="T344" i="2" s="1"/>
  <c r="C270" i="2"/>
  <c r="T271" i="2"/>
  <c r="S271" i="2"/>
  <c r="C270" i="3"/>
  <c r="T271" i="3"/>
  <c r="C344" i="3"/>
  <c r="T344" i="3" s="1"/>
  <c r="S271" i="3"/>
  <c r="S264" i="2"/>
  <c r="T264" i="2"/>
  <c r="S344" i="3" l="1"/>
  <c r="S343" i="3" s="1"/>
  <c r="C343" i="3"/>
  <c r="S270" i="3"/>
  <c r="T270" i="3"/>
  <c r="S270" i="2"/>
  <c r="T270" i="2"/>
  <c r="C343" i="2"/>
  <c r="T343" i="2" s="1"/>
  <c r="S344" i="2"/>
  <c r="S343" i="2" s="1"/>
  <c r="T343" i="3" l="1"/>
  <c r="M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430-G1</author>
  </authors>
  <commentList>
    <comment ref="A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Only</t>
        </r>
      </text>
    </comment>
    <comment ref="A2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-CMF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430-G1</author>
  </authors>
  <commentList>
    <comment ref="A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Only</t>
        </r>
      </text>
    </comment>
    <comment ref="A2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-CMF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430-G1</author>
  </authors>
  <commentList>
    <comment ref="A1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Only</t>
        </r>
      </text>
    </comment>
    <comment ref="A2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-CMF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430-G1</author>
  </authors>
  <commentList>
    <comment ref="A1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Only</t>
        </r>
      </text>
    </comment>
    <comment ref="A2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-CMF</t>
        </r>
      </text>
    </comment>
  </commentList>
</comments>
</file>

<file path=xl/sharedStrings.xml><?xml version="1.0" encoding="utf-8"?>
<sst xmlns="http://schemas.openxmlformats.org/spreadsheetml/2006/main" count="1285" uniqueCount="246">
  <si>
    <t>Department of Social Welfare and Development</t>
  </si>
  <si>
    <t>Cash Position Report</t>
  </si>
  <si>
    <t>Allocation per MDP</t>
  </si>
  <si>
    <t xml:space="preserve">Current </t>
  </si>
  <si>
    <t xml:space="preserve">% of </t>
  </si>
  <si>
    <t>Disbursement thru Common Fund</t>
  </si>
  <si>
    <t>Balance</t>
  </si>
  <si>
    <t>% of Utiliz</t>
  </si>
  <si>
    <t xml:space="preserve">NCA </t>
  </si>
  <si>
    <t>% of Utilization</t>
  </si>
  <si>
    <t>Additional Releases</t>
  </si>
  <si>
    <t>Program/Activity/Project</t>
  </si>
  <si>
    <t>Beginning Balance</t>
  </si>
  <si>
    <t>NCA</t>
  </si>
  <si>
    <t>NTA</t>
  </si>
  <si>
    <t>Disbursement</t>
  </si>
  <si>
    <t>Balances</t>
  </si>
  <si>
    <t>Utiliz</t>
  </si>
  <si>
    <t>Accounts Payable</t>
  </si>
  <si>
    <t>Total</t>
  </si>
  <si>
    <t>for the Month</t>
  </si>
  <si>
    <t>for the Quarter</t>
  </si>
  <si>
    <t>(x)</t>
  </si>
  <si>
    <t>(1)</t>
  </si>
  <si>
    <t>(2)</t>
  </si>
  <si>
    <t>(b)</t>
  </si>
  <si>
    <t>(a)-(b)=(c)</t>
  </si>
  <si>
    <t>A. PROGRAM</t>
  </si>
  <si>
    <t>I. General Administration and Support</t>
  </si>
  <si>
    <t>a. General Management &amp; Supervision</t>
  </si>
  <si>
    <t>100000100001000</t>
  </si>
  <si>
    <t xml:space="preserve">                     Personnel Services</t>
  </si>
  <si>
    <t xml:space="preserve">                     Maint. &amp; Other Operating Expenses</t>
  </si>
  <si>
    <t xml:space="preserve">                     Capital Outlay</t>
  </si>
  <si>
    <t>b.  Administration of Personnel Benefits</t>
  </si>
  <si>
    <t>100000100002000</t>
  </si>
  <si>
    <t>Sub-total, Gen. Adm. and Support</t>
  </si>
  <si>
    <t>II.  Support to Operations</t>
  </si>
  <si>
    <t>a. Information and Communication Technology Service Management</t>
  </si>
  <si>
    <t>200000100001000</t>
  </si>
  <si>
    <t>b.  Social Marketing Services</t>
  </si>
  <si>
    <t>200000100002000</t>
  </si>
  <si>
    <t>c.  Social Technology Development and Enhancement</t>
  </si>
  <si>
    <t>200000100003000</t>
  </si>
  <si>
    <t>d.  Formulation and development of plans and policies</t>
  </si>
  <si>
    <t>200000100004000</t>
  </si>
  <si>
    <t>Locally-Funded Projects</t>
  </si>
  <si>
    <t>e.  National Household Targeting System for Poverty Reduction (NHTS-PR)</t>
  </si>
  <si>
    <t>200000200004000</t>
  </si>
  <si>
    <t>Sub-total, Support to Operations</t>
  </si>
  <si>
    <t>III.  Operations</t>
  </si>
  <si>
    <t>OO 1 : Well-being of poor families improved</t>
  </si>
  <si>
    <t>1.  Pantawid Pamilya (Implementation of Conditional Cash  Transfer)</t>
  </si>
  <si>
    <t>310100100001000</t>
  </si>
  <si>
    <t xml:space="preserve">                     Financial Expenses</t>
  </si>
  <si>
    <t>2.  Sustainable Livelihood Program</t>
  </si>
  <si>
    <t>310100100002000</t>
  </si>
  <si>
    <t>Sub-total, OO 1</t>
  </si>
  <si>
    <t>OO 2 : Rights of the poor and vulnerable sectors promoted and protected</t>
  </si>
  <si>
    <t>PROTECTIVE SOCIAL WELFARE PROGRAM</t>
  </si>
  <si>
    <t xml:space="preserve"> RESIDENTIAL AND NON-RESIDENTIAL CARE SUB-PROGRAM</t>
  </si>
  <si>
    <t>1.  Provision of services for center-based clients</t>
  </si>
  <si>
    <t>320101100001000</t>
  </si>
  <si>
    <t>SUPPLEMENTARY FEEDING SUB-PROGRAM</t>
  </si>
  <si>
    <t>2.  Supplementary Feeding Program</t>
  </si>
  <si>
    <t>320102100001000</t>
  </si>
  <si>
    <t xml:space="preserve"> SOCIAL WELFARE FOR SENIOR   CITIZENS SUB-PROGRAM</t>
  </si>
  <si>
    <t>3.  Social Pension for Indigent Senior Citizens</t>
  </si>
  <si>
    <t>320103100001000</t>
  </si>
  <si>
    <t>4.   IMPLEMENTATION OF R.A. 10868 or THE CENTENARIANS ACT OF 2016</t>
  </si>
  <si>
    <t>320103100002000</t>
  </si>
  <si>
    <t>PROTECTIVE PROGRAMS FOR   INDIVIDUALS AND FAMILIES IN ESPECIALLY DIFFICULT CIRCUMSTANCES SUB-PROGRAM</t>
  </si>
  <si>
    <t>5.  Protective services for individuals and families in especially difficult circumstances</t>
  </si>
  <si>
    <t>320104100001000</t>
  </si>
  <si>
    <t>6.  Assistance to Persons with Disability and Older Persons</t>
  </si>
  <si>
    <t>320104100002000</t>
  </si>
  <si>
    <t xml:space="preserve">  Locally-Funded Projects</t>
  </si>
  <si>
    <t>7.  Comprehensive Project for Street Children, Street Families and IPs, Especially Badjaus</t>
  </si>
  <si>
    <t>320104200001000</t>
  </si>
  <si>
    <t>8.  Reducing Vulnerabilities of Children from Hunger and Malnutritionin ARMM or Bangsamoro Umpungan sa Nutrisyon (BangUN)</t>
  </si>
  <si>
    <t>320104200002000</t>
  </si>
  <si>
    <t>9.  Tax Reform Cash Transfer</t>
  </si>
  <si>
    <t>320104200003000</t>
  </si>
  <si>
    <t>SOCIAL WELFARE FOR DISTRESSED OVERSEAS FILIPINOS AND TRAFFICKED PERSONS SUB-PROGRAM</t>
  </si>
  <si>
    <t>10.   Services to Distressed Overseas Filipinos</t>
  </si>
  <si>
    <t>320105100001000</t>
  </si>
  <si>
    <t>11.  Services for Displaced Person (Deportees)</t>
  </si>
  <si>
    <t>320105100002000</t>
  </si>
  <si>
    <t>12.   Recovery and Reintegration Program for Trafficked Persons</t>
  </si>
  <si>
    <t>320105100003000</t>
  </si>
  <si>
    <t>13.  Program Management and Monitoring</t>
  </si>
  <si>
    <t>320105100004000</t>
  </si>
  <si>
    <t>Sub-total, OO 2</t>
  </si>
  <si>
    <t>OO 3 : Immediate relief and early recovery of disaster victims/ survivors ensured</t>
  </si>
  <si>
    <t>1.   Disaster response and rehabilitation  program</t>
  </si>
  <si>
    <t>330100100001000</t>
  </si>
  <si>
    <t xml:space="preserve">2.   National Resource Operation </t>
  </si>
  <si>
    <t>330100100002000</t>
  </si>
  <si>
    <t>3.   Quick Response Fund</t>
  </si>
  <si>
    <t>330100100003000</t>
  </si>
  <si>
    <t>4.   Purchase of Mobile Community Kitchens</t>
  </si>
  <si>
    <t>5.   Implementation and Monitoring of PAMANA Program Peace and Development</t>
  </si>
  <si>
    <t>330100200001000</t>
  </si>
  <si>
    <t xml:space="preserve">                      Maint. &amp; Other Operating Expenses</t>
  </si>
  <si>
    <t xml:space="preserve">                      Capital Outlay</t>
  </si>
  <si>
    <t xml:space="preserve"> </t>
  </si>
  <si>
    <t xml:space="preserve"> 6.    Implementation and Monitoring of PAMANA Program DSWD/LGU Led Livelihood</t>
  </si>
  <si>
    <t>330100200002000</t>
  </si>
  <si>
    <t>Implementation of Various Programs/Projects for LGUs</t>
  </si>
  <si>
    <t>Sub-total, OO 3</t>
  </si>
  <si>
    <t>OO 4 : Continuing compliance of Social Welfare and Development Agencies (SWDAs) to standards in the delivery of social welfare services ensured</t>
  </si>
  <si>
    <t>SOCIAL WELFARE AND DEVELOPMENT AGENCIES REGULATORY PROGRAM</t>
  </si>
  <si>
    <t>1.  Standards-setting, licensing, accreditation and monitoring services</t>
  </si>
  <si>
    <t>340100100001000</t>
  </si>
  <si>
    <t>Sub-total, OO 4</t>
  </si>
  <si>
    <t>OO 5 : Delivery of Social Welfare and Development (SWD) programs by LGUs through Local Social Welfare and Development Offices (LSWDOs) improved</t>
  </si>
  <si>
    <t>SOCIAL WELFARE AND DEVELOPMENT TECHNICAL ASSISTANCE AND RESOURCE AUGMENTATION PROGRAM</t>
  </si>
  <si>
    <t>1.  Provision of technical/advisory assistance and related services</t>
  </si>
  <si>
    <t>350100100001000</t>
  </si>
  <si>
    <t>2.  Provision of capability training programs</t>
  </si>
  <si>
    <t>350100100002000</t>
  </si>
  <si>
    <t>Sub-total, OO 5</t>
  </si>
  <si>
    <t>Sub-total,  Operations</t>
  </si>
  <si>
    <t>TOTAL,  PROGRAMS AND ACTIVITIES</t>
  </si>
  <si>
    <t xml:space="preserve">OTHERS </t>
  </si>
  <si>
    <t>Unprogrammed PS (MDP vs. NCA)</t>
  </si>
  <si>
    <t>Variance of MOOE (MDP vs. NCA)</t>
  </si>
  <si>
    <t>Retirement and Life Insurance Premiums (RLIP)</t>
  </si>
  <si>
    <t>GRAND TOTAL,  PROGRAMS, ACTIVITIES AND OTHERS</t>
  </si>
  <si>
    <t>Prepared by</t>
  </si>
  <si>
    <t>Approved by:</t>
  </si>
  <si>
    <t>(e)</t>
  </si>
  <si>
    <t>PBB</t>
  </si>
  <si>
    <t>Continuing</t>
  </si>
  <si>
    <t>(f)</t>
  </si>
  <si>
    <t>Total  Allocation</t>
  </si>
  <si>
    <t>(1)+(2)=(a)</t>
  </si>
  <si>
    <t>[(e)+(f)]/(a)=(g)</t>
  </si>
  <si>
    <t>(b)+(e)+(f)=(h)</t>
  </si>
  <si>
    <t>(c)-'(e)-(f)=(i)</t>
  </si>
  <si>
    <t>(h)/(a)=(j)</t>
  </si>
  <si>
    <t>(k)</t>
  </si>
  <si>
    <t>(l)</t>
  </si>
  <si>
    <t>(x)+(i)+(k)+(l)=(m)</t>
  </si>
  <si>
    <t>Lapsed/Unutilized</t>
  </si>
  <si>
    <t>(b)/(a)= (d)</t>
  </si>
  <si>
    <t>Certified Correct by</t>
  </si>
  <si>
    <t>% of</t>
  </si>
  <si>
    <t>[(e)+(f)]/(a)= (g)</t>
  </si>
  <si>
    <t>(h)/[(x)+(a)+(k)+(l)]= (n)</t>
  </si>
  <si>
    <t>200000200001000</t>
  </si>
  <si>
    <t>Field Office -CAR</t>
  </si>
  <si>
    <t>Regular MDS Account No. 2022-9018-35</t>
  </si>
  <si>
    <t>WILBOURN B. BACOLONG</t>
  </si>
  <si>
    <t>Accountant III</t>
  </si>
  <si>
    <t>Field Office-CAR</t>
  </si>
  <si>
    <t>Regional Director</t>
  </si>
  <si>
    <t>ARNEL B. GARCIA, CESO II</t>
  </si>
  <si>
    <t>e. Enhanced Partnership Against Hunger and Poverty (EPAHP)</t>
  </si>
  <si>
    <t>200000100005000</t>
  </si>
  <si>
    <t>f.  National Household Targeting System for Poverty Reduction (NHTS-PR)</t>
  </si>
  <si>
    <t>3. Kalahi-CIDSS-Kapangyarihan at Kaunlaran sa Barangay</t>
  </si>
  <si>
    <t>310100200002000</t>
  </si>
  <si>
    <t>ROSE C. MOLDERO</t>
  </si>
  <si>
    <t>AO V/Cash Section Head</t>
  </si>
  <si>
    <t>July</t>
  </si>
  <si>
    <t>August</t>
  </si>
  <si>
    <t>September</t>
  </si>
  <si>
    <t>AO V</t>
  </si>
  <si>
    <t>October</t>
  </si>
  <si>
    <t>November</t>
  </si>
  <si>
    <t>December</t>
  </si>
  <si>
    <t>For the month ended January 31, 2022</t>
  </si>
  <si>
    <t>For the quarter ended March 31, 2022</t>
  </si>
  <si>
    <t>For the month ended March 31, 2022</t>
  </si>
  <si>
    <t>January</t>
  </si>
  <si>
    <t>February</t>
  </si>
  <si>
    <t>March</t>
  </si>
  <si>
    <t>For the month ended February 28, 2022</t>
  </si>
  <si>
    <t>For the Regional Director</t>
  </si>
  <si>
    <t>OIC ARD for Administration</t>
  </si>
  <si>
    <t xml:space="preserve"> ENRIQUE H. GASCON JR.</t>
  </si>
  <si>
    <t>₱ 14,583,788.16</t>
  </si>
  <si>
    <t>Grand Total for 2022-03-01 - 2022-03-02</t>
  </si>
  <si>
    <t>Provision of Technical/Advisory Assistance and Other related Support Services</t>
  </si>
  <si>
    <t>'350100100001000 AP</t>
  </si>
  <si>
    <t>'350100100001000</t>
  </si>
  <si>
    <t>Implementation and Monitoring of PAMANA Program Peace and Development</t>
  </si>
  <si>
    <t>'330100200001000 Cont. CO</t>
  </si>
  <si>
    <t>'330100200001000 AP</t>
  </si>
  <si>
    <t>Quick Response Fund</t>
  </si>
  <si>
    <t>'330100100003000 Cont. FO</t>
  </si>
  <si>
    <t>'330100100003000 AP</t>
  </si>
  <si>
    <t>'330100100003000</t>
  </si>
  <si>
    <t>Assistance to victims of disasters and natural calamities</t>
  </si>
  <si>
    <t>'330100100001000 AP</t>
  </si>
  <si>
    <t>'330100100001000</t>
  </si>
  <si>
    <t>SWATO-Services for Distressed Overseas Filipinos</t>
  </si>
  <si>
    <t>'320105100001000 CuAP</t>
  </si>
  <si>
    <t>SWATO-Services for Distresssed Overseas Filipinos</t>
  </si>
  <si>
    <t>'320105100001000 AP</t>
  </si>
  <si>
    <t>Assistance to persons with disability and older persons</t>
  </si>
  <si>
    <t>'320104100002000 AP</t>
  </si>
  <si>
    <t>Protective services to individuals and families in difficult circumstances</t>
  </si>
  <si>
    <t>'320104100001000 CuAp</t>
  </si>
  <si>
    <t>'320104100001000 AP</t>
  </si>
  <si>
    <t>'320104100001000</t>
  </si>
  <si>
    <t>Social Pension for Indigent Senior Citizens</t>
  </si>
  <si>
    <t>'320103100001000 AP</t>
  </si>
  <si>
    <t>'320103100001000</t>
  </si>
  <si>
    <t>Supplementary Feeding Program</t>
  </si>
  <si>
    <t>'320102100001000 CuAp</t>
  </si>
  <si>
    <t>'320102100001000 AP</t>
  </si>
  <si>
    <t>Provision of services for Center-Based Clients</t>
  </si>
  <si>
    <t>'320101100001000 AP</t>
  </si>
  <si>
    <t>'320101100001000</t>
  </si>
  <si>
    <t>KC National Community Development Program</t>
  </si>
  <si>
    <t>'310100300001000</t>
  </si>
  <si>
    <t>Kalahi-CIDSS Kapangyarihan at kaunlaran sa Barangay</t>
  </si>
  <si>
    <t>'310100200002000</t>
  </si>
  <si>
    <t>Sustainable Livelihood Program/SEA-K</t>
  </si>
  <si>
    <t>'310100100002000 AP</t>
  </si>
  <si>
    <t>'310100100002000</t>
  </si>
  <si>
    <t>Pantawid Pamilyang Pilipino Program</t>
  </si>
  <si>
    <t>'310100100001000Cu.-AP</t>
  </si>
  <si>
    <t>'310100100001000AP</t>
  </si>
  <si>
    <t>'310100100001000</t>
  </si>
  <si>
    <t>Information &amp; Comm. Tech. Service Mgmnt.</t>
  </si>
  <si>
    <t>'200000100001000 CuAP</t>
  </si>
  <si>
    <t>'200000100001000 AP</t>
  </si>
  <si>
    <t>'200000100001000</t>
  </si>
  <si>
    <t>General Admin &amp; Support Services</t>
  </si>
  <si>
    <t>'100000100001000 AP</t>
  </si>
  <si>
    <t>Gen. Admin. And Support Services</t>
  </si>
  <si>
    <t>'100000100001000</t>
  </si>
  <si>
    <t>Particulars</t>
  </si>
  <si>
    <t>Account Number: 2022-9018-35</t>
  </si>
  <si>
    <t>As Of: March 2, 2022</t>
  </si>
  <si>
    <t>Statement of Utilization as per Program/Activity/Project for Fiscal Year 2022</t>
  </si>
  <si>
    <t>Cash Unit</t>
  </si>
  <si>
    <t>Department of Social Welfre and Development</t>
  </si>
  <si>
    <t xml:space="preserve">                                                                                </t>
  </si>
  <si>
    <t>ENRIQUE H. GASCON JR.</t>
  </si>
  <si>
    <r>
      <t xml:space="preserve">ARNEL B. GARCIA, </t>
    </r>
    <r>
      <rPr>
        <sz val="11"/>
        <rFont val="Calibri"/>
        <family val="2"/>
        <scheme val="minor"/>
      </rPr>
      <t>CESO II</t>
    </r>
  </si>
  <si>
    <t>Assistant Regional for Administration</t>
  </si>
  <si>
    <t>AO V/Cash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</si>
</sst>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Calibri"/>
      <family val="2"/>
    </font>
    <font>
      <i/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1"/>
      <color theme="1"/>
      <name val="Arial Narrow"/>
      <family val="2"/>
    </font>
    <font>
      <sz val="11"/>
      <color rgb="FF006100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Verdana"/>
      <family val="2"/>
    </font>
    <font>
      <b/>
      <sz val="11"/>
      <color rgb="FF4F5D73"/>
      <name val="Segoe UI"/>
      <family val="2"/>
    </font>
    <font>
      <sz val="10"/>
      <color rgb="FF4F5D73"/>
      <name val="Segoe UI"/>
      <family val="2"/>
    </font>
    <font>
      <sz val="11"/>
      <color rgb="FF4F5D73"/>
      <name val="Segoe UI"/>
      <family val="2"/>
    </font>
    <font>
      <b/>
      <sz val="18"/>
      <color rgb="FF4F5D73"/>
      <name val="Segoe UI"/>
      <family val="2"/>
    </font>
    <font>
      <b/>
      <sz val="12"/>
      <color rgb="FF4F5D73"/>
      <name val="Segoe U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1" fillId="0" borderId="0"/>
    <xf numFmtId="164" fontId="12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0" fontId="11" fillId="0" borderId="0"/>
    <xf numFmtId="0" fontId="18" fillId="0" borderId="0"/>
    <xf numFmtId="164" fontId="19" fillId="0" borderId="0" applyFont="0" applyFill="0" applyBorder="0" applyAlignment="0" applyProtection="0"/>
    <xf numFmtId="0" fontId="21" fillId="5" borderId="0" applyNumberFormat="0" applyBorder="0" applyAlignment="0" applyProtection="0"/>
    <xf numFmtId="0" fontId="24" fillId="0" borderId="0"/>
  </cellStyleXfs>
  <cellXfs count="384">
    <xf numFmtId="0" fontId="0" fillId="0" borderId="0" xfId="0"/>
    <xf numFmtId="164" fontId="2" fillId="0" borderId="0" xfId="1" applyFont="1" applyFill="1"/>
    <xf numFmtId="164" fontId="2" fillId="0" borderId="3" xfId="1" applyFont="1" applyFill="1" applyBorder="1" applyAlignment="1">
      <alignment wrapText="1"/>
    </xf>
    <xf numFmtId="164" fontId="2" fillId="0" borderId="10" xfId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2" fillId="0" borderId="4" xfId="1" applyFont="1" applyFill="1" applyBorder="1" applyAlignment="1">
      <alignment horizontal="center" wrapText="1"/>
    </xf>
    <xf numFmtId="164" fontId="3" fillId="0" borderId="4" xfId="1" applyFont="1" applyFill="1" applyBorder="1"/>
    <xf numFmtId="164" fontId="2" fillId="0" borderId="4" xfId="1" applyFont="1" applyFill="1" applyBorder="1"/>
    <xf numFmtId="164" fontId="4" fillId="0" borderId="4" xfId="1" applyFont="1" applyFill="1" applyBorder="1"/>
    <xf numFmtId="164" fontId="5" fillId="0" borderId="4" xfId="1" applyFont="1" applyFill="1" applyBorder="1"/>
    <xf numFmtId="0" fontId="6" fillId="0" borderId="0" xfId="0" applyFont="1" applyFill="1" applyAlignment="1"/>
    <xf numFmtId="0" fontId="6" fillId="0" borderId="4" xfId="0" applyFont="1" applyFill="1" applyBorder="1" applyAlignment="1"/>
    <xf numFmtId="164" fontId="3" fillId="0" borderId="4" xfId="0" applyNumberFormat="1" applyFont="1" applyFill="1" applyBorder="1"/>
    <xf numFmtId="164" fontId="3" fillId="0" borderId="0" xfId="1" applyFont="1" applyFill="1"/>
    <xf numFmtId="164" fontId="2" fillId="0" borderId="0" xfId="1" applyFont="1" applyFill="1" applyProtection="1"/>
    <xf numFmtId="164" fontId="2" fillId="0" borderId="3" xfId="1" applyFont="1" applyFill="1" applyBorder="1" applyAlignment="1" applyProtection="1">
      <alignment wrapText="1"/>
    </xf>
    <xf numFmtId="164" fontId="2" fillId="0" borderId="10" xfId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164" fontId="3" fillId="0" borderId="4" xfId="1" applyFont="1" applyFill="1" applyBorder="1" applyProtection="1"/>
    <xf numFmtId="164" fontId="2" fillId="0" borderId="4" xfId="1" applyFont="1" applyFill="1" applyBorder="1" applyProtection="1"/>
    <xf numFmtId="164" fontId="3" fillId="0" borderId="4" xfId="1" applyFont="1" applyFill="1" applyBorder="1" applyProtection="1">
      <protection locked="0"/>
    </xf>
    <xf numFmtId="164" fontId="3" fillId="0" borderId="0" xfId="1" applyFont="1" applyFill="1" applyProtection="1"/>
    <xf numFmtId="0" fontId="3" fillId="0" borderId="0" xfId="0" applyFont="1" applyFill="1" applyAlignment="1"/>
    <xf numFmtId="0" fontId="2" fillId="0" borderId="0" xfId="0" applyFont="1" applyFill="1"/>
    <xf numFmtId="0" fontId="8" fillId="0" borderId="0" xfId="0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0" fontId="2" fillId="0" borderId="0" xfId="2" applyNumberFormat="1" applyFont="1" applyFill="1" applyAlignment="1">
      <alignment horizontal="center" vertical="center"/>
    </xf>
    <xf numFmtId="10" fontId="2" fillId="0" borderId="0" xfId="2" applyNumberFormat="1" applyFont="1" applyFill="1"/>
    <xf numFmtId="0" fontId="2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0" fontId="2" fillId="0" borderId="3" xfId="2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0" fontId="2" fillId="0" borderId="10" xfId="2" applyNumberFormat="1" applyFont="1" applyFill="1" applyBorder="1" applyAlignment="1">
      <alignment horizontal="center" wrapText="1"/>
    </xf>
    <xf numFmtId="10" fontId="2" fillId="0" borderId="10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6" fillId="0" borderId="7" xfId="0" applyFont="1" applyFill="1" applyBorder="1" applyAlignment="1">
      <alignment horizontal="center" wrapText="1"/>
    </xf>
    <xf numFmtId="164" fontId="3" fillId="0" borderId="4" xfId="1" applyFont="1" applyFill="1" applyBorder="1" applyAlignment="1">
      <alignment horizontal="center"/>
    </xf>
    <xf numFmtId="0" fontId="2" fillId="0" borderId="6" xfId="0" applyFont="1" applyFill="1" applyBorder="1"/>
    <xf numFmtId="0" fontId="8" fillId="0" borderId="7" xfId="0" applyFont="1" applyFill="1" applyBorder="1" applyAlignment="1">
      <alignment horizontal="center"/>
    </xf>
    <xf numFmtId="10" fontId="3" fillId="0" borderId="4" xfId="2" applyNumberFormat="1" applyFont="1" applyFill="1" applyBorder="1" applyAlignment="1">
      <alignment horizontal="center"/>
    </xf>
    <xf numFmtId="0" fontId="3" fillId="0" borderId="4" xfId="0" applyFont="1" applyFill="1" applyBorder="1"/>
    <xf numFmtId="10" fontId="3" fillId="0" borderId="4" xfId="2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6" xfId="0" applyFont="1" applyFill="1" applyBorder="1" applyAlignment="1">
      <alignment horizontal="left" wrapText="1" indent="2"/>
    </xf>
    <xf numFmtId="164" fontId="2" fillId="0" borderId="4" xfId="1" applyFont="1" applyFill="1" applyBorder="1" applyAlignment="1"/>
    <xf numFmtId="10" fontId="2" fillId="0" borderId="4" xfId="2" applyNumberFormat="1" applyFont="1" applyFill="1" applyBorder="1" applyAlignment="1">
      <alignment horizontal="center"/>
    </xf>
    <xf numFmtId="0" fontId="4" fillId="0" borderId="6" xfId="0" applyFont="1" applyFill="1" applyBorder="1"/>
    <xf numFmtId="10" fontId="4" fillId="0" borderId="4" xfId="2" applyNumberFormat="1" applyFont="1" applyFill="1" applyBorder="1" applyAlignment="1">
      <alignment horizontal="center"/>
    </xf>
    <xf numFmtId="164" fontId="4" fillId="0" borderId="4" xfId="1" applyFont="1" applyFill="1" applyBorder="1" applyAlignment="1">
      <alignment horizontal="center"/>
    </xf>
    <xf numFmtId="10" fontId="4" fillId="0" borderId="4" xfId="2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4" xfId="0" applyFont="1" applyFill="1" applyBorder="1"/>
    <xf numFmtId="0" fontId="3" fillId="0" borderId="6" xfId="0" applyFont="1" applyFill="1" applyBorder="1"/>
    <xf numFmtId="0" fontId="6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indent="2"/>
    </xf>
    <xf numFmtId="10" fontId="2" fillId="0" borderId="4" xfId="2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 indent="3"/>
    </xf>
    <xf numFmtId="164" fontId="2" fillId="0" borderId="4" xfId="1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8" fillId="0" borderId="7" xfId="0" quotePrefix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indent="3"/>
    </xf>
    <xf numFmtId="0" fontId="3" fillId="0" borderId="6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164" fontId="3" fillId="0" borderId="0" xfId="0" applyNumberFormat="1" applyFont="1" applyFill="1"/>
    <xf numFmtId="10" fontId="3" fillId="0" borderId="0" xfId="2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0" fontId="3" fillId="0" borderId="0" xfId="2" applyNumberFormat="1" applyFont="1" applyFill="1" applyAlignment="1">
      <alignment horizontal="center" vertical="center"/>
    </xf>
    <xf numFmtId="10" fontId="3" fillId="0" borderId="0" xfId="2" applyNumberFormat="1" applyFont="1" applyFill="1"/>
    <xf numFmtId="0" fontId="3" fillId="0" borderId="0" xfId="0" applyFont="1" applyFill="1" applyAlignment="1">
      <alignment horizontal="left"/>
    </xf>
    <xf numFmtId="164" fontId="3" fillId="0" borderId="0" xfId="1" applyFont="1" applyFill="1" applyAlignment="1">
      <alignment horizontal="left"/>
    </xf>
    <xf numFmtId="164" fontId="2" fillId="0" borderId="0" xfId="1" applyFont="1" applyFill="1" applyAlignment="1">
      <alignment horizontal="left"/>
    </xf>
    <xf numFmtId="164" fontId="4" fillId="0" borderId="4" xfId="1" applyFont="1" applyFill="1" applyBorder="1" applyProtection="1">
      <protection locked="0"/>
    </xf>
    <xf numFmtId="0" fontId="2" fillId="0" borderId="0" xfId="0" applyFont="1" applyFill="1" applyProtection="1"/>
    <xf numFmtId="10" fontId="2" fillId="0" borderId="0" xfId="2" applyNumberFormat="1" applyFont="1" applyFill="1" applyProtection="1"/>
    <xf numFmtId="0" fontId="2" fillId="0" borderId="1" xfId="0" applyFont="1" applyFill="1" applyBorder="1" applyAlignment="1" applyProtection="1">
      <alignment wrapText="1"/>
    </xf>
    <xf numFmtId="10" fontId="2" fillId="0" borderId="3" xfId="2" applyNumberFormat="1" applyFont="1" applyFill="1" applyBorder="1" applyAlignment="1" applyProtection="1">
      <alignment horizontal="center" wrapText="1"/>
    </xf>
    <xf numFmtId="0" fontId="2" fillId="0" borderId="6" xfId="0" applyFont="1" applyFill="1" applyBorder="1" applyProtection="1"/>
    <xf numFmtId="0" fontId="3" fillId="0" borderId="0" xfId="0" applyFont="1" applyFill="1" applyProtection="1"/>
    <xf numFmtId="10" fontId="3" fillId="0" borderId="4" xfId="2" applyNumberFormat="1" applyFont="1" applyFill="1" applyBorder="1" applyProtection="1"/>
    <xf numFmtId="0" fontId="2" fillId="0" borderId="6" xfId="0" applyFont="1" applyFill="1" applyBorder="1" applyAlignment="1" applyProtection="1">
      <alignment horizontal="left" wrapText="1" indent="2"/>
    </xf>
    <xf numFmtId="10" fontId="2" fillId="0" borderId="4" xfId="2" applyNumberFormat="1" applyFont="1" applyFill="1" applyBorder="1" applyAlignment="1" applyProtection="1">
      <alignment horizontal="center"/>
    </xf>
    <xf numFmtId="0" fontId="4" fillId="0" borderId="6" xfId="0" applyFont="1" applyFill="1" applyBorder="1" applyProtection="1"/>
    <xf numFmtId="10" fontId="5" fillId="0" borderId="4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3" fillId="0" borderId="6" xfId="0" applyFont="1" applyFill="1" applyBorder="1" applyProtection="1"/>
    <xf numFmtId="10" fontId="3" fillId="0" borderId="4" xfId="2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left" indent="2"/>
    </xf>
    <xf numFmtId="10" fontId="2" fillId="0" borderId="4" xfId="2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 indent="3"/>
    </xf>
    <xf numFmtId="0" fontId="2" fillId="0" borderId="6" xfId="0" applyFont="1" applyFill="1" applyBorder="1" applyAlignment="1" applyProtection="1">
      <alignment wrapText="1"/>
    </xf>
    <xf numFmtId="0" fontId="2" fillId="0" borderId="6" xfId="0" applyFont="1" applyFill="1" applyBorder="1" applyAlignment="1" applyProtection="1">
      <alignment horizontal="left" indent="3"/>
    </xf>
    <xf numFmtId="0" fontId="3" fillId="0" borderId="6" xfId="0" applyFont="1" applyFill="1" applyBorder="1" applyAlignment="1" applyProtection="1">
      <alignment wrapText="1"/>
    </xf>
    <xf numFmtId="164" fontId="3" fillId="0" borderId="0" xfId="0" applyNumberFormat="1" applyFont="1" applyFill="1" applyProtection="1"/>
    <xf numFmtId="10" fontId="3" fillId="0" borderId="0" xfId="2" applyNumberFormat="1" applyFont="1" applyFill="1" applyProtection="1"/>
    <xf numFmtId="0" fontId="8" fillId="0" borderId="0" xfId="0" applyFont="1" applyFill="1" applyAlignment="1"/>
    <xf numFmtId="0" fontId="8" fillId="0" borderId="2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7" xfId="0" applyFont="1" applyFill="1" applyBorder="1" applyAlignment="1"/>
    <xf numFmtId="0" fontId="4" fillId="0" borderId="7" xfId="0" applyFont="1" applyFill="1" applyBorder="1" applyAlignment="1"/>
    <xf numFmtId="0" fontId="6" fillId="0" borderId="7" xfId="0" applyFont="1" applyFill="1" applyBorder="1" applyAlignment="1"/>
    <xf numFmtId="0" fontId="2" fillId="0" borderId="7" xfId="0" applyFont="1" applyFill="1" applyBorder="1" applyAlignment="1"/>
    <xf numFmtId="0" fontId="8" fillId="0" borderId="7" xfId="0" quotePrefix="1" applyFont="1" applyFill="1" applyBorder="1" applyAlignment="1"/>
    <xf numFmtId="0" fontId="3" fillId="0" borderId="7" xfId="0" applyFont="1" applyFill="1" applyBorder="1" applyAlignment="1"/>
    <xf numFmtId="0" fontId="8" fillId="0" borderId="0" xfId="0" applyFont="1" applyFill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8" fillId="0" borderId="7" xfId="0" quotePrefix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6" xfId="0" applyFont="1" applyFill="1" applyBorder="1" applyAlignment="1">
      <alignment horizontal="center" wrapText="1"/>
    </xf>
    <xf numFmtId="164" fontId="6" fillId="0" borderId="4" xfId="1" quotePrefix="1" applyFont="1" applyFill="1" applyBorder="1" applyAlignment="1">
      <alignment horizontal="center" wrapText="1"/>
    </xf>
    <xf numFmtId="164" fontId="6" fillId="0" borderId="4" xfId="1" quotePrefix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quotePrefix="1" applyFont="1" applyFill="1" applyBorder="1" applyAlignment="1">
      <alignment horizontal="center" wrapText="1"/>
    </xf>
    <xf numFmtId="10" fontId="6" fillId="0" borderId="4" xfId="2" quotePrefix="1" applyNumberFormat="1" applyFont="1" applyFill="1" applyBorder="1" applyAlignment="1">
      <alignment horizontal="center" wrapText="1"/>
    </xf>
    <xf numFmtId="164" fontId="6" fillId="0" borderId="4" xfId="1" applyFont="1" applyFill="1" applyBorder="1" applyAlignment="1">
      <alignment horizontal="center"/>
    </xf>
    <xf numFmtId="10" fontId="6" fillId="0" borderId="4" xfId="2" applyNumberFormat="1" applyFont="1" applyFill="1" applyBorder="1" applyAlignment="1">
      <alignment horizontal="center" wrapText="1"/>
    </xf>
    <xf numFmtId="10" fontId="2" fillId="2" borderId="4" xfId="2" applyNumberFormat="1" applyFont="1" applyFill="1" applyBorder="1" applyAlignment="1">
      <alignment horizontal="center"/>
    </xf>
    <xf numFmtId="10" fontId="4" fillId="2" borderId="4" xfId="2" applyNumberFormat="1" applyFont="1" applyFill="1" applyBorder="1" applyAlignment="1">
      <alignment horizontal="center"/>
    </xf>
    <xf numFmtId="10" fontId="5" fillId="2" borderId="4" xfId="2" applyNumberFormat="1" applyFont="1" applyFill="1" applyBorder="1" applyAlignment="1">
      <alignment horizontal="center"/>
    </xf>
    <xf numFmtId="0" fontId="2" fillId="2" borderId="0" xfId="0" applyFont="1" applyFill="1"/>
    <xf numFmtId="10" fontId="2" fillId="2" borderId="0" xfId="2" applyNumberFormat="1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0" fontId="2" fillId="2" borderId="5" xfId="0" applyFont="1" applyFill="1" applyBorder="1" applyAlignment="1">
      <alignment horizontal="center" wrapText="1"/>
    </xf>
    <xf numFmtId="10" fontId="2" fillId="2" borderId="3" xfId="2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0" fontId="2" fillId="2" borderId="10" xfId="2" applyNumberFormat="1" applyFont="1" applyFill="1" applyBorder="1" applyAlignment="1">
      <alignment horizontal="center" wrapText="1"/>
    </xf>
    <xf numFmtId="0" fontId="6" fillId="2" borderId="4" xfId="0" quotePrefix="1" applyFont="1" applyFill="1" applyBorder="1" applyAlignment="1">
      <alignment horizontal="center" wrapText="1"/>
    </xf>
    <xf numFmtId="10" fontId="6" fillId="2" borderId="4" xfId="2" quotePrefix="1" applyNumberFormat="1" applyFont="1" applyFill="1" applyBorder="1" applyAlignment="1">
      <alignment horizontal="center" wrapText="1"/>
    </xf>
    <xf numFmtId="164" fontId="3" fillId="2" borderId="4" xfId="1" applyFont="1" applyFill="1" applyBorder="1"/>
    <xf numFmtId="10" fontId="3" fillId="2" borderId="4" xfId="2" applyNumberFormat="1" applyFont="1" applyFill="1" applyBorder="1" applyAlignment="1">
      <alignment horizontal="center"/>
    </xf>
    <xf numFmtId="0" fontId="3" fillId="2" borderId="4" xfId="0" applyFont="1" applyFill="1" applyBorder="1"/>
    <xf numFmtId="164" fontId="2" fillId="2" borderId="4" xfId="1" applyFont="1" applyFill="1" applyBorder="1" applyAlignment="1"/>
    <xf numFmtId="164" fontId="4" fillId="2" borderId="4" xfId="1" applyFont="1" applyFill="1" applyBorder="1"/>
    <xf numFmtId="164" fontId="2" fillId="2" borderId="4" xfId="1" applyFont="1" applyFill="1" applyBorder="1"/>
    <xf numFmtId="0" fontId="3" fillId="2" borderId="0" xfId="0" applyFont="1" applyFill="1"/>
    <xf numFmtId="10" fontId="3" fillId="2" borderId="0" xfId="2" applyNumberFormat="1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3" fillId="2" borderId="0" xfId="1" applyFont="1" applyFill="1" applyAlignment="1">
      <alignment horizontal="left"/>
    </xf>
    <xf numFmtId="164" fontId="3" fillId="2" borderId="0" xfId="0" applyNumberFormat="1" applyFont="1" applyFill="1"/>
    <xf numFmtId="164" fontId="3" fillId="2" borderId="0" xfId="1" applyFont="1" applyFill="1"/>
    <xf numFmtId="0" fontId="2" fillId="2" borderId="6" xfId="0" applyFont="1" applyFill="1" applyBorder="1" applyAlignment="1">
      <alignment horizontal="left" wrapText="1" indent="2"/>
    </xf>
    <xf numFmtId="0" fontId="8" fillId="2" borderId="7" xfId="0" quotePrefix="1" applyFont="1" applyFill="1" applyBorder="1" applyAlignment="1">
      <alignment horizontal="center"/>
    </xf>
    <xf numFmtId="164" fontId="5" fillId="2" borderId="4" xfId="1" applyFont="1" applyFill="1" applyBorder="1" applyProtection="1">
      <protection locked="0"/>
    </xf>
    <xf numFmtId="164" fontId="5" fillId="2" borderId="4" xfId="1" applyFont="1" applyFill="1" applyBorder="1"/>
    <xf numFmtId="10" fontId="5" fillId="2" borderId="4" xfId="2" applyNumberFormat="1" applyFont="1" applyFill="1" applyBorder="1" applyAlignment="1" applyProtection="1">
      <alignment horizontal="center"/>
      <protection locked="0"/>
    </xf>
    <xf numFmtId="164" fontId="5" fillId="2" borderId="4" xfId="1" applyFon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Protection="1">
      <protection locked="0"/>
    </xf>
    <xf numFmtId="10" fontId="5" fillId="2" borderId="4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10" fontId="2" fillId="2" borderId="4" xfId="2" applyNumberFormat="1" applyFont="1" applyFill="1" applyBorder="1" applyAlignment="1" applyProtection="1">
      <alignment horizontal="center"/>
    </xf>
    <xf numFmtId="0" fontId="4" fillId="2" borderId="0" xfId="0" applyFont="1" applyFill="1"/>
    <xf numFmtId="0" fontId="4" fillId="2" borderId="4" xfId="0" applyFont="1" applyFill="1" applyBorder="1"/>
    <xf numFmtId="0" fontId="4" fillId="3" borderId="0" xfId="0" applyFont="1" applyFill="1"/>
    <xf numFmtId="0" fontId="4" fillId="2" borderId="6" xfId="0" applyFont="1" applyFill="1" applyBorder="1"/>
    <xf numFmtId="0" fontId="6" fillId="2" borderId="7" xfId="0" applyFont="1" applyFill="1" applyBorder="1" applyAlignment="1">
      <alignment horizontal="center"/>
    </xf>
    <xf numFmtId="164" fontId="4" fillId="2" borderId="4" xfId="1" applyFont="1" applyFill="1" applyBorder="1" applyProtection="1">
      <protection locked="0"/>
    </xf>
    <xf numFmtId="10" fontId="4" fillId="2" borderId="4" xfId="2" applyNumberFormat="1" applyFont="1" applyFill="1" applyBorder="1" applyAlignment="1" applyProtection="1">
      <alignment horizontal="center"/>
      <protection locked="0"/>
    </xf>
    <xf numFmtId="164" fontId="4" fillId="2" borderId="4" xfId="1" applyFont="1" applyFill="1" applyBorder="1" applyAlignment="1" applyProtection="1">
      <alignment horizontal="center"/>
      <protection locked="0"/>
    </xf>
    <xf numFmtId="10" fontId="4" fillId="2" borderId="4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164" fontId="3" fillId="2" borderId="4" xfId="1" applyFont="1" applyFill="1" applyBorder="1" applyProtection="1"/>
    <xf numFmtId="10" fontId="3" fillId="2" borderId="4" xfId="2" applyNumberFormat="1" applyFont="1" applyFill="1" applyBorder="1" applyAlignment="1" applyProtection="1">
      <alignment horizontal="center"/>
    </xf>
    <xf numFmtId="164" fontId="3" fillId="2" borderId="4" xfId="1" applyFont="1" applyFill="1" applyBorder="1" applyAlignment="1" applyProtection="1">
      <alignment horizontal="center"/>
    </xf>
    <xf numFmtId="164" fontId="3" fillId="2" borderId="4" xfId="1" applyFont="1" applyFill="1" applyBorder="1" applyProtection="1">
      <protection locked="0"/>
    </xf>
    <xf numFmtId="10" fontId="3" fillId="2" borderId="4" xfId="2" applyNumberFormat="1" applyFont="1" applyFill="1" applyBorder="1" applyAlignment="1" applyProtection="1">
      <alignment horizontal="center" vertical="center"/>
    </xf>
    <xf numFmtId="10" fontId="3" fillId="2" borderId="4" xfId="2" applyNumberFormat="1" applyFont="1" applyFill="1" applyBorder="1" applyProtection="1"/>
    <xf numFmtId="0" fontId="3" fillId="0" borderId="0" xfId="0" applyFont="1"/>
    <xf numFmtId="0" fontId="5" fillId="2" borderId="0" xfId="0" applyFont="1" applyFill="1"/>
    <xf numFmtId="0" fontId="5" fillId="2" borderId="4" xfId="0" applyFont="1" applyFill="1" applyBorder="1"/>
    <xf numFmtId="0" fontId="5" fillId="0" borderId="0" xfId="0" applyFont="1"/>
    <xf numFmtId="0" fontId="4" fillId="0" borderId="0" xfId="0" applyFont="1"/>
    <xf numFmtId="164" fontId="3" fillId="2" borderId="4" xfId="0" applyNumberFormat="1" applyFont="1" applyFill="1" applyBorder="1"/>
    <xf numFmtId="164" fontId="2" fillId="2" borderId="4" xfId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6" fillId="2" borderId="4" xfId="1" quotePrefix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4" fontId="3" fillId="2" borderId="4" xfId="1" applyFont="1" applyFill="1" applyBorder="1" applyAlignment="1">
      <alignment horizontal="center"/>
    </xf>
    <xf numFmtId="164" fontId="4" fillId="2" borderId="4" xfId="0" applyNumberFormat="1" applyFont="1" applyFill="1" applyBorder="1" applyProtection="1">
      <protection locked="0"/>
    </xf>
    <xf numFmtId="4" fontId="15" fillId="2" borderId="4" xfId="6" applyNumberFormat="1" applyFont="1" applyFill="1" applyBorder="1" applyAlignment="1">
      <alignment horizontal="right"/>
    </xf>
    <xf numFmtId="10" fontId="2" fillId="2" borderId="0" xfId="2" applyNumberFormat="1" applyFont="1" applyFill="1" applyAlignment="1">
      <alignment horizontal="center" vertical="center"/>
    </xf>
    <xf numFmtId="10" fontId="2" fillId="2" borderId="0" xfId="2" applyNumberFormat="1" applyFont="1" applyFill="1"/>
    <xf numFmtId="0" fontId="2" fillId="2" borderId="3" xfId="0" applyFont="1" applyFill="1" applyBorder="1" applyAlignment="1">
      <alignment horizontal="center" wrapText="1"/>
    </xf>
    <xf numFmtId="10" fontId="2" fillId="2" borderId="5" xfId="2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164" fontId="2" fillId="2" borderId="10" xfId="1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10" fontId="2" fillId="2" borderId="11" xfId="2" applyNumberFormat="1" applyFont="1" applyFill="1" applyBorder="1" applyAlignment="1">
      <alignment horizontal="center" wrapText="1"/>
    </xf>
    <xf numFmtId="10" fontId="2" fillId="2" borderId="10" xfId="2" applyNumberFormat="1" applyFont="1" applyFill="1" applyBorder="1" applyAlignment="1">
      <alignment horizontal="center" vertical="center" wrapText="1"/>
    </xf>
    <xf numFmtId="0" fontId="6" fillId="2" borderId="0" xfId="0" applyFont="1" applyFill="1" applyAlignment="1"/>
    <xf numFmtId="164" fontId="6" fillId="2" borderId="4" xfId="1" applyFont="1" applyFill="1" applyBorder="1" applyAlignment="1">
      <alignment horizontal="center"/>
    </xf>
    <xf numFmtId="10" fontId="6" fillId="2" borderId="4" xfId="2" applyNumberFormat="1" applyFont="1" applyFill="1" applyBorder="1" applyAlignment="1">
      <alignment horizontal="center" wrapText="1"/>
    </xf>
    <xf numFmtId="10" fontId="3" fillId="2" borderId="4" xfId="2" applyNumberFormat="1" applyFont="1" applyFill="1" applyBorder="1" applyAlignment="1">
      <alignment horizontal="center" vertical="center"/>
    </xf>
    <xf numFmtId="10" fontId="3" fillId="2" borderId="4" xfId="2" applyNumberFormat="1" applyFont="1" applyFill="1" applyBorder="1"/>
    <xf numFmtId="0" fontId="2" fillId="2" borderId="0" xfId="0" applyFont="1" applyFill="1" applyAlignment="1"/>
    <xf numFmtId="164" fontId="2" fillId="2" borderId="4" xfId="0" applyNumberFormat="1" applyFont="1" applyFill="1" applyBorder="1" applyAlignment="1"/>
    <xf numFmtId="164" fontId="4" fillId="2" borderId="4" xfId="1" applyFont="1" applyFill="1" applyBorder="1" applyAlignment="1">
      <alignment horizontal="center"/>
    </xf>
    <xf numFmtId="10" fontId="4" fillId="2" borderId="4" xfId="2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/>
    <xf numFmtId="10" fontId="4" fillId="2" borderId="4" xfId="2" applyNumberFormat="1" applyFont="1" applyFill="1" applyBorder="1"/>
    <xf numFmtId="10" fontId="2" fillId="2" borderId="4" xfId="2" applyNumberFormat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horizontal="center"/>
    </xf>
    <xf numFmtId="4" fontId="11" fillId="2" borderId="12" xfId="0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center"/>
    </xf>
    <xf numFmtId="10" fontId="3" fillId="2" borderId="0" xfId="2" applyNumberFormat="1" applyFont="1" applyFill="1" applyAlignment="1">
      <alignment horizontal="center" vertical="center"/>
    </xf>
    <xf numFmtId="10" fontId="3" fillId="2" borderId="0" xfId="2" applyNumberFormat="1" applyFont="1" applyFill="1"/>
    <xf numFmtId="43" fontId="13" fillId="2" borderId="0" xfId="8" applyNumberFormat="1" applyFill="1"/>
    <xf numFmtId="164" fontId="2" fillId="2" borderId="0" xfId="0" applyNumberFormat="1" applyFont="1" applyFill="1"/>
    <xf numFmtId="164" fontId="2" fillId="2" borderId="0" xfId="1" applyFont="1" applyFill="1" applyAlignment="1">
      <alignment horizontal="left"/>
    </xf>
    <xf numFmtId="164" fontId="6" fillId="2" borderId="4" xfId="1" quotePrefix="1" applyFont="1" applyFill="1" applyBorder="1" applyAlignment="1">
      <alignment horizontal="center"/>
    </xf>
    <xf numFmtId="164" fontId="0" fillId="2" borderId="0" xfId="1" applyFont="1" applyFill="1"/>
    <xf numFmtId="4" fontId="16" fillId="4" borderId="0" xfId="0" applyNumberFormat="1" applyFont="1" applyFill="1" applyAlignment="1">
      <alignment horizontal="right"/>
    </xf>
    <xf numFmtId="43" fontId="2" fillId="0" borderId="0" xfId="0" applyNumberFormat="1" applyFont="1" applyFill="1"/>
    <xf numFmtId="164" fontId="5" fillId="0" borderId="4" xfId="1" applyFont="1" applyFill="1" applyBorder="1" applyProtection="1">
      <protection locked="0"/>
    </xf>
    <xf numFmtId="43" fontId="3" fillId="2" borderId="0" xfId="0" applyNumberFormat="1" applyFont="1" applyFill="1"/>
    <xf numFmtId="4" fontId="17" fillId="4" borderId="0" xfId="0" applyNumberFormat="1" applyFont="1" applyFill="1" applyAlignment="1">
      <alignment horizontal="right"/>
    </xf>
    <xf numFmtId="4" fontId="17" fillId="4" borderId="4" xfId="0" applyNumberFormat="1" applyFont="1" applyFill="1" applyBorder="1" applyAlignment="1">
      <alignment horizontal="right"/>
    </xf>
    <xf numFmtId="4" fontId="15" fillId="2" borderId="4" xfId="10" applyNumberFormat="1" applyFont="1" applyFill="1" applyBorder="1" applyAlignment="1">
      <alignment horizontal="right"/>
    </xf>
    <xf numFmtId="164" fontId="20" fillId="2" borderId="13" xfId="1" applyFont="1" applyFill="1" applyBorder="1"/>
    <xf numFmtId="164" fontId="20" fillId="2" borderId="14" xfId="1" applyFont="1" applyFill="1" applyBorder="1"/>
    <xf numFmtId="164" fontId="2" fillId="2" borderId="0" xfId="1" applyFont="1" applyFill="1" applyProtection="1"/>
    <xf numFmtId="164" fontId="2" fillId="2" borderId="4" xfId="1" applyFont="1" applyFill="1" applyBorder="1" applyAlignment="1" applyProtection="1"/>
    <xf numFmtId="164" fontId="2" fillId="2" borderId="4" xfId="1" applyFont="1" applyFill="1" applyBorder="1" applyProtection="1"/>
    <xf numFmtId="164" fontId="3" fillId="2" borderId="0" xfId="1" applyFont="1" applyFill="1" applyProtection="1"/>
    <xf numFmtId="0" fontId="2" fillId="2" borderId="0" xfId="0" applyFont="1" applyFill="1" applyProtection="1"/>
    <xf numFmtId="10" fontId="2" fillId="2" borderId="0" xfId="2" applyNumberFormat="1" applyFont="1" applyFill="1" applyAlignment="1" applyProtection="1">
      <alignment horizontal="center"/>
    </xf>
    <xf numFmtId="0" fontId="2" fillId="2" borderId="0" xfId="0" applyFont="1" applyFill="1" applyProtection="1">
      <protection locked="0"/>
    </xf>
    <xf numFmtId="10" fontId="2" fillId="2" borderId="0" xfId="2" applyNumberFormat="1" applyFont="1" applyFill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3" fillId="2" borderId="0" xfId="0" applyFont="1" applyFill="1" applyProtection="1"/>
    <xf numFmtId="164" fontId="2" fillId="2" borderId="4" xfId="1" applyFont="1" applyFill="1" applyBorder="1" applyAlignment="1" applyProtection="1">
      <protection locked="0"/>
    </xf>
    <xf numFmtId="0" fontId="2" fillId="2" borderId="0" xfId="0" applyFont="1" applyFill="1" applyAlignment="1" applyProtection="1"/>
    <xf numFmtId="164" fontId="2" fillId="2" borderId="4" xfId="0" applyNumberFormat="1" applyFont="1" applyFill="1" applyBorder="1" applyAlignment="1" applyProtection="1"/>
    <xf numFmtId="164" fontId="5" fillId="2" borderId="4" xfId="0" applyNumberFormat="1" applyFont="1" applyFill="1" applyBorder="1" applyAlignment="1" applyProtection="1">
      <protection locked="0"/>
    </xf>
    <xf numFmtId="10" fontId="3" fillId="2" borderId="4" xfId="2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10" fontId="3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10" fontId="2" fillId="2" borderId="4" xfId="2" applyNumberFormat="1" applyFont="1" applyFill="1" applyBorder="1" applyAlignment="1" applyProtection="1">
      <alignment horizontal="center"/>
      <protection locked="0"/>
    </xf>
    <xf numFmtId="164" fontId="2" fillId="2" borderId="4" xfId="1" applyFont="1" applyFill="1" applyBorder="1" applyProtection="1">
      <protection locked="0"/>
    </xf>
    <xf numFmtId="10" fontId="2" fillId="2" borderId="4" xfId="2" applyNumberFormat="1" applyFont="1" applyFill="1" applyBorder="1" applyAlignment="1" applyProtection="1">
      <alignment horizontal="center" vertical="center"/>
    </xf>
    <xf numFmtId="10" fontId="3" fillId="2" borderId="4" xfId="1" applyNumberFormat="1" applyFont="1" applyFill="1" applyBorder="1" applyProtection="1"/>
    <xf numFmtId="164" fontId="2" fillId="2" borderId="4" xfId="0" applyNumberFormat="1" applyFont="1" applyFill="1" applyBorder="1" applyAlignment="1" applyProtection="1">
      <protection locked="0"/>
    </xf>
    <xf numFmtId="164" fontId="3" fillId="2" borderId="4" xfId="0" applyNumberFormat="1" applyFont="1" applyFill="1" applyBorder="1" applyProtection="1"/>
    <xf numFmtId="10" fontId="3" fillId="2" borderId="0" xfId="2" applyNumberFormat="1" applyFont="1" applyFill="1" applyAlignment="1" applyProtection="1">
      <alignment horizontal="center"/>
    </xf>
    <xf numFmtId="10" fontId="3" fillId="2" borderId="0" xfId="2" applyNumberFormat="1" applyFont="1" applyFill="1" applyAlignment="1" applyProtection="1">
      <alignment horizontal="center" vertical="center"/>
    </xf>
    <xf numFmtId="164" fontId="3" fillId="2" borderId="0" xfId="0" applyNumberFormat="1" applyFont="1" applyFill="1" applyProtection="1"/>
    <xf numFmtId="10" fontId="3" fillId="2" borderId="0" xfId="2" applyNumberFormat="1" applyFont="1" applyFill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164" fontId="4" fillId="2" borderId="0" xfId="1" applyFont="1" applyFill="1" applyBorder="1"/>
    <xf numFmtId="0" fontId="3" fillId="2" borderId="0" xfId="0" applyFont="1" applyFill="1" applyBorder="1"/>
    <xf numFmtId="164" fontId="3" fillId="2" borderId="0" xfId="1" applyFont="1" applyFill="1" applyBorder="1"/>
    <xf numFmtId="164" fontId="3" fillId="2" borderId="4" xfId="2" applyNumberFormat="1" applyFont="1" applyFill="1" applyBorder="1" applyAlignment="1" applyProtection="1">
      <alignment horizontal="center"/>
    </xf>
    <xf numFmtId="4" fontId="0" fillId="0" borderId="15" xfId="0" applyNumberFormat="1" applyBorder="1" applyAlignment="1">
      <alignment wrapText="1"/>
    </xf>
    <xf numFmtId="164" fontId="4" fillId="0" borderId="0" xfId="1" applyFont="1" applyFill="1"/>
    <xf numFmtId="4" fontId="22" fillId="0" borderId="0" xfId="0" applyNumberFormat="1" applyFont="1"/>
    <xf numFmtId="4" fontId="23" fillId="0" borderId="0" xfId="0" applyNumberFormat="1" applyFont="1"/>
    <xf numFmtId="0" fontId="3" fillId="2" borderId="0" xfId="13" applyFont="1" applyFill="1"/>
    <xf numFmtId="164" fontId="3" fillId="2" borderId="0" xfId="13" applyNumberFormat="1" applyFont="1" applyFill="1"/>
    <xf numFmtId="0" fontId="3" fillId="2" borderId="10" xfId="13" applyFont="1" applyFill="1" applyBorder="1" applyAlignment="1" applyProtection="1">
      <alignment horizontal="center" wrapText="1"/>
    </xf>
    <xf numFmtId="0" fontId="3" fillId="2" borderId="4" xfId="13" quotePrefix="1" applyFont="1" applyFill="1" applyBorder="1" applyAlignment="1">
      <alignment horizontal="center" wrapText="1"/>
    </xf>
    <xf numFmtId="0" fontId="3" fillId="2" borderId="4" xfId="13" applyFont="1" applyFill="1" applyBorder="1"/>
    <xf numFmtId="164" fontId="3" fillId="2" borderId="4" xfId="13" applyNumberFormat="1" applyFont="1" applyFill="1" applyBorder="1" applyAlignment="1"/>
    <xf numFmtId="164" fontId="3" fillId="2" borderId="4" xfId="13" applyNumberFormat="1" applyFont="1" applyFill="1" applyBorder="1"/>
    <xf numFmtId="0" fontId="0" fillId="2" borderId="0" xfId="0" applyFill="1"/>
    <xf numFmtId="164" fontId="3" fillId="2" borderId="4" xfId="13" applyNumberFormat="1" applyFont="1" applyFill="1" applyBorder="1" applyProtection="1">
      <protection locked="0"/>
    </xf>
    <xf numFmtId="43" fontId="3" fillId="2" borderId="4" xfId="13" applyNumberFormat="1" applyFont="1" applyFill="1" applyBorder="1"/>
    <xf numFmtId="4" fontId="3" fillId="2" borderId="12" xfId="13" applyNumberFormat="1" applyFont="1" applyFill="1" applyBorder="1" applyAlignment="1">
      <alignment horizontal="right"/>
    </xf>
    <xf numFmtId="164" fontId="3" fillId="2" borderId="0" xfId="13" applyNumberFormat="1" applyFont="1" applyFill="1" applyAlignment="1">
      <alignment horizontal="left"/>
    </xf>
    <xf numFmtId="0" fontId="2" fillId="2" borderId="0" xfId="13" applyFont="1" applyFill="1"/>
    <xf numFmtId="0" fontId="2" fillId="0" borderId="8" xfId="0" applyFont="1" applyFill="1" applyBorder="1"/>
    <xf numFmtId="0" fontId="6" fillId="0" borderId="9" xfId="0" applyFont="1" applyFill="1" applyBorder="1" applyAlignment="1">
      <alignment horizontal="center"/>
    </xf>
    <xf numFmtId="164" fontId="3" fillId="0" borderId="10" xfId="0" applyNumberFormat="1" applyFont="1" applyFill="1" applyBorder="1"/>
    <xf numFmtId="164" fontId="3" fillId="2" borderId="10" xfId="0" applyNumberFormat="1" applyFont="1" applyFill="1" applyBorder="1"/>
    <xf numFmtId="164" fontId="2" fillId="2" borderId="10" xfId="1" applyFont="1" applyFill="1" applyBorder="1"/>
    <xf numFmtId="10" fontId="2" fillId="2" borderId="10" xfId="2" applyNumberFormat="1" applyFont="1" applyFill="1" applyBorder="1" applyAlignment="1">
      <alignment horizontal="center"/>
    </xf>
    <xf numFmtId="164" fontId="3" fillId="2" borderId="10" xfId="13" applyNumberFormat="1" applyFont="1" applyFill="1" applyBorder="1"/>
    <xf numFmtId="10" fontId="2" fillId="2" borderId="10" xfId="2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/>
    <xf numFmtId="0" fontId="2" fillId="0" borderId="16" xfId="0" applyFont="1" applyFill="1" applyBorder="1"/>
    <xf numFmtId="0" fontId="6" fillId="0" borderId="17" xfId="0" applyFont="1" applyFill="1" applyBorder="1" applyAlignment="1">
      <alignment horizontal="center"/>
    </xf>
    <xf numFmtId="164" fontId="3" fillId="0" borderId="18" xfId="0" applyNumberFormat="1" applyFont="1" applyFill="1" applyBorder="1"/>
    <xf numFmtId="164" fontId="3" fillId="2" borderId="18" xfId="0" applyNumberFormat="1" applyFont="1" applyFill="1" applyBorder="1"/>
    <xf numFmtId="164" fontId="2" fillId="2" borderId="18" xfId="1" applyFont="1" applyFill="1" applyBorder="1"/>
    <xf numFmtId="10" fontId="2" fillId="2" borderId="18" xfId="2" applyNumberFormat="1" applyFont="1" applyFill="1" applyBorder="1" applyAlignment="1">
      <alignment horizontal="center"/>
    </xf>
    <xf numFmtId="164" fontId="3" fillId="2" borderId="18" xfId="13" applyNumberFormat="1" applyFont="1" applyFill="1" applyBorder="1"/>
    <xf numFmtId="10" fontId="2" fillId="2" borderId="18" xfId="2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164" fontId="2" fillId="2" borderId="18" xfId="0" applyNumberFormat="1" applyFont="1" applyFill="1" applyBorder="1" applyAlignment="1"/>
    <xf numFmtId="164" fontId="2" fillId="2" borderId="0" xfId="1" applyFont="1" applyFill="1" applyAlignment="1">
      <alignment horizontal="center"/>
    </xf>
    <xf numFmtId="164" fontId="4" fillId="2" borderId="4" xfId="0" applyNumberFormat="1" applyFont="1" applyFill="1" applyBorder="1"/>
    <xf numFmtId="164" fontId="4" fillId="2" borderId="0" xfId="1" applyFont="1" applyFill="1"/>
    <xf numFmtId="164" fontId="2" fillId="2" borderId="0" xfId="1" applyFont="1" applyFill="1" applyAlignment="1"/>
    <xf numFmtId="164" fontId="3" fillId="2" borderId="0" xfId="1" applyFont="1" applyFill="1" applyAlignment="1"/>
    <xf numFmtId="0" fontId="3" fillId="0" borderId="1" xfId="0" applyFont="1" applyFill="1" applyBorder="1"/>
    <xf numFmtId="0" fontId="6" fillId="0" borderId="2" xfId="0" applyFont="1" applyFill="1" applyBorder="1" applyAlignment="1"/>
    <xf numFmtId="164" fontId="3" fillId="0" borderId="3" xfId="1" applyFont="1" applyFill="1" applyBorder="1"/>
    <xf numFmtId="10" fontId="3" fillId="0" borderId="3" xfId="2" applyNumberFormat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0" fontId="3" fillId="0" borderId="3" xfId="0" applyFont="1" applyFill="1" applyBorder="1"/>
    <xf numFmtId="10" fontId="3" fillId="0" borderId="3" xfId="2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indent="2"/>
    </xf>
    <xf numFmtId="0" fontId="2" fillId="0" borderId="9" xfId="0" applyFont="1" applyFill="1" applyBorder="1" applyAlignment="1"/>
    <xf numFmtId="164" fontId="2" fillId="0" borderId="10" xfId="1" applyFont="1" applyFill="1" applyBorder="1"/>
    <xf numFmtId="164" fontId="2" fillId="0" borderId="10" xfId="1" applyFont="1" applyFill="1" applyBorder="1" applyAlignment="1"/>
    <xf numFmtId="10" fontId="2" fillId="0" borderId="10" xfId="2" applyNumberFormat="1" applyFont="1" applyFill="1" applyBorder="1" applyAlignment="1">
      <alignment horizontal="center"/>
    </xf>
    <xf numFmtId="164" fontId="2" fillId="0" borderId="10" xfId="1" applyFont="1" applyFill="1" applyBorder="1" applyAlignment="1">
      <alignment horizontal="center"/>
    </xf>
    <xf numFmtId="10" fontId="2" fillId="0" borderId="10" xfId="2" applyNumberFormat="1" applyFont="1" applyFill="1" applyBorder="1" applyAlignment="1">
      <alignment horizontal="center" vertical="center"/>
    </xf>
    <xf numFmtId="164" fontId="5" fillId="2" borderId="0" xfId="1" applyFont="1" applyFill="1" applyBorder="1"/>
    <xf numFmtId="0" fontId="5" fillId="2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164" fontId="3" fillId="0" borderId="0" xfId="1" applyFont="1" applyFill="1" applyBorder="1"/>
    <xf numFmtId="0" fontId="2" fillId="2" borderId="4" xfId="0" applyFont="1" applyFill="1" applyBorder="1" applyAlignment="1">
      <alignment horizontal="left" wrapText="1" indent="2"/>
    </xf>
    <xf numFmtId="0" fontId="8" fillId="2" borderId="4" xfId="0" quotePrefix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0" fillId="2" borderId="4" xfId="1" applyFont="1" applyFill="1" applyBorder="1"/>
    <xf numFmtId="0" fontId="24" fillId="0" borderId="0" xfId="14"/>
    <xf numFmtId="4" fontId="24" fillId="0" borderId="0" xfId="14" applyNumberFormat="1"/>
    <xf numFmtId="4" fontId="25" fillId="0" borderId="15" xfId="14" applyNumberFormat="1" applyFont="1" applyBorder="1" applyAlignment="1">
      <alignment wrapText="1"/>
    </xf>
    <xf numFmtId="4" fontId="24" fillId="0" borderId="15" xfId="14" applyNumberFormat="1" applyBorder="1" applyAlignment="1">
      <alignment wrapText="1"/>
    </xf>
    <xf numFmtId="0" fontId="24" fillId="0" borderId="15" xfId="14" applyBorder="1" applyAlignment="1">
      <alignment wrapText="1"/>
    </xf>
    <xf numFmtId="4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43" fontId="3" fillId="0" borderId="0" xfId="0" applyNumberFormat="1" applyFont="1" applyFill="1"/>
    <xf numFmtId="4" fontId="0" fillId="0" borderId="0" xfId="0" applyNumberFormat="1"/>
    <xf numFmtId="43" fontId="2" fillId="2" borderId="0" xfId="0" applyNumberFormat="1" applyFont="1" applyFill="1"/>
    <xf numFmtId="4" fontId="27" fillId="0" borderId="0" xfId="0" applyNumberFormat="1" applyFont="1"/>
    <xf numFmtId="164" fontId="3" fillId="2" borderId="0" xfId="1" applyFont="1" applyFill="1" applyProtection="1">
      <protection locked="0"/>
    </xf>
    <xf numFmtId="4" fontId="28" fillId="0" borderId="0" xfId="0" applyNumberFormat="1" applyFont="1"/>
    <xf numFmtId="4" fontId="3" fillId="2" borderId="0" xfId="0" applyNumberFormat="1" applyFont="1" applyFill="1" applyProtection="1"/>
    <xf numFmtId="43" fontId="3" fillId="2" borderId="0" xfId="0" applyNumberFormat="1" applyFont="1" applyFill="1" applyProtection="1"/>
    <xf numFmtId="43" fontId="3" fillId="0" borderId="0" xfId="2" applyNumberFormat="1" applyFont="1" applyFill="1"/>
    <xf numFmtId="4" fontId="29" fillId="0" borderId="0" xfId="0" applyNumberFormat="1" applyFont="1"/>
    <xf numFmtId="43" fontId="3" fillId="0" borderId="4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164" fontId="3" fillId="2" borderId="0" xfId="0" applyNumberFormat="1" applyFont="1" applyFill="1" applyAlignment="1">
      <alignment horizontal="center"/>
    </xf>
    <xf numFmtId="0" fontId="25" fillId="0" borderId="15" xfId="14" applyFont="1" applyBorder="1" applyAlignment="1">
      <alignment wrapText="1"/>
    </xf>
    <xf numFmtId="0" fontId="24" fillId="0" borderId="15" xfId="14" applyBorder="1" applyAlignment="1">
      <alignment wrapText="1"/>
    </xf>
    <xf numFmtId="0" fontId="25" fillId="0" borderId="0" xfId="14" applyFont="1" applyAlignment="1">
      <alignment horizontal="center"/>
    </xf>
    <xf numFmtId="4" fontId="25" fillId="0" borderId="0" xfId="14" applyNumberFormat="1" applyFont="1" applyAlignment="1">
      <alignment horizontal="center"/>
    </xf>
    <xf numFmtId="0" fontId="25" fillId="0" borderId="0" xfId="14" applyFont="1" applyAlignment="1">
      <alignment horizontal="left"/>
    </xf>
    <xf numFmtId="4" fontId="25" fillId="0" borderId="0" xfId="14" applyNumberFormat="1" applyFont="1" applyAlignment="1">
      <alignment horizontal="left"/>
    </xf>
    <xf numFmtId="4" fontId="0" fillId="2" borderId="0" xfId="0" applyNumberFormat="1" applyFill="1"/>
    <xf numFmtId="164" fontId="2" fillId="2" borderId="0" xfId="1" applyFont="1" applyFill="1" applyAlignment="1" applyProtection="1">
      <alignment horizontal="center"/>
    </xf>
    <xf numFmtId="4" fontId="30" fillId="2" borderId="0" xfId="0" applyNumberFormat="1" applyFont="1" applyFill="1"/>
    <xf numFmtId="0" fontId="2" fillId="2" borderId="3" xfId="0" applyFont="1" applyFill="1" applyBorder="1" applyAlignment="1" applyProtection="1">
      <alignment horizontal="center" wrapText="1"/>
    </xf>
    <xf numFmtId="164" fontId="3" fillId="2" borderId="4" xfId="1" applyFont="1" applyFill="1" applyBorder="1" applyAlignment="1" applyProtection="1">
      <alignment horizontal="center"/>
      <protection locked="0"/>
    </xf>
    <xf numFmtId="4" fontId="31" fillId="2" borderId="0" xfId="0" applyNumberFormat="1" applyFont="1" applyFill="1"/>
    <xf numFmtId="43" fontId="3" fillId="2" borderId="4" xfId="0" applyNumberFormat="1" applyFont="1" applyFill="1" applyBorder="1" applyProtection="1"/>
    <xf numFmtId="164" fontId="3" fillId="2" borderId="4" xfId="0" applyNumberFormat="1" applyFont="1" applyFill="1" applyBorder="1" applyProtection="1">
      <protection locked="0"/>
    </xf>
    <xf numFmtId="164" fontId="2" fillId="2" borderId="4" xfId="1" applyFont="1" applyFill="1" applyBorder="1" applyAlignment="1" applyProtection="1">
      <alignment horizontal="center"/>
    </xf>
    <xf numFmtId="164" fontId="3" fillId="2" borderId="0" xfId="1" applyFont="1" applyFill="1" applyAlignment="1" applyProtection="1">
      <alignment horizontal="center"/>
    </xf>
    <xf numFmtId="4" fontId="3" fillId="2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32" fillId="2" borderId="0" xfId="0" applyNumberFormat="1" applyFont="1" applyFill="1"/>
  </cellXfs>
  <cellStyles count="15">
    <cellStyle name="Comma" xfId="1" builtinId="3"/>
    <cellStyle name="Comma 2" xfId="5" xr:uid="{00000000-0005-0000-0000-000001000000}"/>
    <cellStyle name="Comma 3" xfId="7" xr:uid="{00000000-0005-0000-0000-000002000000}"/>
    <cellStyle name="Comma 4" xfId="9" xr:uid="{00000000-0005-0000-0000-000003000000}"/>
    <cellStyle name="Comma 5" xfId="12" xr:uid="{00000000-0005-0000-0000-000004000000}"/>
    <cellStyle name="Good" xfId="13" builtinId="26"/>
    <cellStyle name="Normal" xfId="0" builtinId="0"/>
    <cellStyle name="Normal 2" xfId="3" xr:uid="{00000000-0005-0000-0000-000006000000}"/>
    <cellStyle name="Normal 3" xfId="4" xr:uid="{00000000-0005-0000-0000-000007000000}"/>
    <cellStyle name="Normal 4" xfId="6" xr:uid="{00000000-0005-0000-0000-000008000000}"/>
    <cellStyle name="Normal 4 2" xfId="10" xr:uid="{00000000-0005-0000-0000-000009000000}"/>
    <cellStyle name="Normal 5" xfId="8" xr:uid="{00000000-0005-0000-0000-00000A000000}"/>
    <cellStyle name="Normal 6" xfId="11" xr:uid="{00000000-0005-0000-0000-00000B000000}"/>
    <cellStyle name="Normal 7" xfId="14" xr:uid="{3EE491CF-0538-47CC-964E-CA8E47641D3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sh\Desktop\CASH%20POSITION%20Aug-Oct2\NOVEMBER_%20disbursement%20control%204th%20Quarter%20of%20CY%202009%2011.10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OF\CY%202015%20BTR\DSWD%20Ac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POSITION%20REPORT\2009\CASH%20POSITION%20Aug-Oct2\OCTOBER_%20disbursement%20control%204th%20Quarter%20of%20CY%202009%2011.7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Y%202018%20CASH%20POSITION\August%20'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o_(2)2"/>
      <sheetName val="MDS"/>
      <sheetName val="List"/>
      <sheetName val="Program"/>
      <sheetName val="CumTotal"/>
      <sheetName val="NCA_NTA"/>
      <sheetName val="Sheet2"/>
      <sheetName val="Sheet1"/>
      <sheetName val="Cashpo"/>
      <sheetName val="oct"/>
      <sheetName val="Summary"/>
      <sheetName val="Downloaded_List2"/>
      <sheetName val="Downloads_per_FO2"/>
      <sheetName val="Cashpo_(2)1"/>
      <sheetName val="Downloaded_List1"/>
      <sheetName val="Downloads_per_FO1"/>
      <sheetName val="Cashpo_(2)"/>
      <sheetName val="Downloaded_List"/>
      <sheetName val="Downloads_per_FO"/>
      <sheetName val="Cashpo_(2)3"/>
      <sheetName val="Downloaded_List3"/>
      <sheetName val="Downloads_per_FO3"/>
      <sheetName val="Cashpo (2)"/>
      <sheetName val="Downloaded List"/>
      <sheetName val="Downloads per 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SWD Exp"/>
      <sheetName val="Summary"/>
      <sheetName val="PS Sum"/>
      <sheetName val="MOOE Sum"/>
      <sheetName val="CO Sum"/>
      <sheetName val="DSWD_Exp"/>
      <sheetName val="PS_Sum"/>
      <sheetName val="MOOE_Sum"/>
      <sheetName val="CO_Sum"/>
    </sheetNames>
    <sheetDataSet>
      <sheetData sheetId="0">
        <row r="8">
          <cell r="C8">
            <v>42009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MDS"/>
      <sheetName val="List"/>
      <sheetName val="Program"/>
      <sheetName val="CumTotal"/>
      <sheetName val="NCA_NTA"/>
      <sheetName val="Sheet2"/>
      <sheetName val="Sheet1"/>
      <sheetName val="Cashpo"/>
      <sheetName val="oct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ADADRec"/>
      <sheetName val="PAPcodes.CAUMS"/>
      <sheetName val="STATUS"/>
      <sheetName val="Template (GF)"/>
      <sheetName val="Details"/>
      <sheetName val="NTA.details"/>
      <sheetName val="MDP.NCA"/>
      <sheetName val="F171"/>
      <sheetName val="F102.GOP"/>
      <sheetName val="Trust Accounts"/>
      <sheetName val="Trustbalances"/>
      <sheetName val="LOI"/>
      <sheetName val="Collection"/>
      <sheetName val="ADA"/>
      <sheetName val="Report"/>
      <sheetName val="NTA.report"/>
      <sheetName val="Deno"/>
      <sheetName val="Name differs from bank"/>
      <sheetName val="Sheet2"/>
      <sheetName val="NTA Cancelled"/>
      <sheetName val="Sheet4"/>
      <sheetName val="Buddy"/>
      <sheetName val="CIU"/>
      <sheetName val="Passbooks"/>
    </sheetNames>
    <sheetDataSet>
      <sheetData sheetId="0" refreshError="1"/>
      <sheetData sheetId="1" refreshError="1"/>
      <sheetData sheetId="2" refreshError="1"/>
      <sheetData sheetId="3" refreshError="1">
        <row r="210">
          <cell r="F210">
            <v>0</v>
          </cell>
          <cell r="P210">
            <v>0</v>
          </cell>
        </row>
        <row r="211">
          <cell r="F211">
            <v>0</v>
          </cell>
          <cell r="P211">
            <v>0</v>
          </cell>
        </row>
        <row r="212">
          <cell r="F212">
            <v>0</v>
          </cell>
          <cell r="P21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359"/>
  <sheetViews>
    <sheetView view="pageBreakPreview" zoomScale="86" zoomScaleNormal="100" zoomScaleSheetLayoutView="86" workbookViewId="0">
      <pane xSplit="3" ySplit="9" topLeftCell="H109" activePane="bottomRight" state="frozen"/>
      <selection pane="topRight" activeCell="D1" sqref="D1"/>
      <selection pane="bottomLeft" activeCell="A10" sqref="A10"/>
      <selection pane="bottomRight" activeCell="M351" sqref="M351"/>
    </sheetView>
  </sheetViews>
  <sheetFormatPr defaultColWidth="9.140625" defaultRowHeight="15" x14ac:dyDescent="0.25"/>
  <cols>
    <col min="1" max="1" width="36.28515625" style="50" customWidth="1"/>
    <col min="2" max="2" width="14" style="70" bestFit="1" customWidth="1"/>
    <col min="3" max="3" width="19.85546875" style="13" customWidth="1"/>
    <col min="4" max="4" width="18.140625" style="151" bestFit="1" customWidth="1"/>
    <col min="5" max="5" width="17" style="151" customWidth="1"/>
    <col min="6" max="7" width="18.140625" style="146" customWidth="1"/>
    <col min="8" max="8" width="18" style="146" customWidth="1"/>
    <col min="9" max="9" width="9.28515625" style="147" customWidth="1"/>
    <col min="10" max="10" width="16" style="148" customWidth="1"/>
    <col min="11" max="11" width="18" style="276" customWidth="1"/>
    <col min="12" max="12" width="9.28515625" style="147" customWidth="1"/>
    <col min="13" max="13" width="16.85546875" style="146" customWidth="1"/>
    <col min="14" max="14" width="16.5703125" style="146" customWidth="1"/>
    <col min="15" max="15" width="9.28515625" style="217" customWidth="1"/>
    <col min="16" max="16" width="1.7109375" style="146" customWidth="1"/>
    <col min="17" max="17" width="17" style="151" customWidth="1"/>
    <col min="18" max="18" width="18.140625" style="151" customWidth="1"/>
    <col min="19" max="19" width="18.140625" style="146" customWidth="1"/>
    <col min="20" max="20" width="9.28515625" style="218" customWidth="1"/>
    <col min="21" max="21" width="9.140625" style="146" customWidth="1"/>
    <col min="22" max="23" width="23.140625" style="151" bestFit="1" customWidth="1"/>
    <col min="24" max="24" width="23.140625" style="13" bestFit="1" customWidth="1"/>
    <col min="25" max="25" width="9.140625" style="50" customWidth="1"/>
    <col min="26" max="28" width="23.140625" style="13" bestFit="1" customWidth="1"/>
    <col min="29" max="16384" width="9.140625" style="50"/>
  </cols>
  <sheetData>
    <row r="1" spans="1:28" s="23" customFormat="1" x14ac:dyDescent="0.25">
      <c r="A1" s="23" t="s">
        <v>0</v>
      </c>
      <c r="B1" s="24"/>
      <c r="C1" s="1"/>
      <c r="D1" s="133"/>
      <c r="E1" s="133"/>
      <c r="F1" s="130"/>
      <c r="G1" s="130"/>
      <c r="H1" s="130"/>
      <c r="I1" s="131"/>
      <c r="J1" s="132"/>
      <c r="K1" s="276"/>
      <c r="L1" s="131"/>
      <c r="M1" s="130"/>
      <c r="N1" s="130"/>
      <c r="O1" s="191"/>
      <c r="P1" s="130"/>
      <c r="Q1" s="133"/>
      <c r="R1" s="133"/>
      <c r="S1" s="130"/>
      <c r="T1" s="192"/>
      <c r="U1" s="130"/>
      <c r="V1" s="133"/>
      <c r="W1" s="133"/>
      <c r="X1" s="1"/>
      <c r="Z1" s="1"/>
      <c r="AA1" s="1"/>
      <c r="AB1" s="1"/>
    </row>
    <row r="2" spans="1:28" s="23" customFormat="1" x14ac:dyDescent="0.25">
      <c r="A2" s="23" t="s">
        <v>151</v>
      </c>
      <c r="B2" s="24"/>
      <c r="C2" s="1"/>
      <c r="D2" s="133"/>
      <c r="E2" s="133"/>
      <c r="F2" s="130"/>
      <c r="G2" s="130"/>
      <c r="H2" s="130"/>
      <c r="I2" s="131"/>
      <c r="J2" s="132"/>
      <c r="K2" s="276"/>
      <c r="L2" s="131"/>
      <c r="M2" s="133"/>
      <c r="N2" s="130"/>
      <c r="O2" s="191"/>
      <c r="P2" s="130"/>
      <c r="Q2" s="133"/>
      <c r="R2" s="133"/>
      <c r="S2" s="130"/>
      <c r="T2" s="192"/>
      <c r="U2" s="130"/>
      <c r="V2" s="133"/>
      <c r="W2" s="133"/>
      <c r="X2" s="1"/>
      <c r="Z2" s="1"/>
      <c r="AA2" s="1"/>
      <c r="AB2" s="1"/>
    </row>
    <row r="3" spans="1:28" s="23" customFormat="1" x14ac:dyDescent="0.25">
      <c r="A3" s="23" t="s">
        <v>1</v>
      </c>
      <c r="B3" s="24"/>
      <c r="C3" s="1"/>
      <c r="D3" s="133"/>
      <c r="E3" s="133"/>
      <c r="F3" s="130"/>
      <c r="G3" s="130"/>
      <c r="H3" s="130"/>
      <c r="I3" s="131"/>
      <c r="J3" s="132"/>
      <c r="K3" s="276"/>
      <c r="L3" s="131"/>
      <c r="M3" s="133"/>
      <c r="N3" s="130"/>
      <c r="O3" s="191"/>
      <c r="P3" s="130"/>
      <c r="Q3" s="133"/>
      <c r="R3" s="133"/>
      <c r="S3" s="130"/>
      <c r="T3" s="192"/>
      <c r="U3" s="130"/>
      <c r="V3" s="133"/>
      <c r="W3" s="133"/>
      <c r="X3" s="1"/>
      <c r="Z3" s="1"/>
      <c r="AA3" s="1"/>
      <c r="AB3" s="1"/>
    </row>
    <row r="4" spans="1:28" s="23" customFormat="1" x14ac:dyDescent="0.25">
      <c r="A4" s="23" t="s">
        <v>152</v>
      </c>
      <c r="B4" s="24"/>
      <c r="C4" s="1"/>
      <c r="D4" s="133"/>
      <c r="E4" s="133"/>
      <c r="F4" s="130"/>
      <c r="G4" s="130"/>
      <c r="H4" s="130"/>
      <c r="I4" s="131"/>
      <c r="J4" s="132"/>
      <c r="K4" s="276"/>
      <c r="L4" s="131"/>
      <c r="M4" s="133"/>
      <c r="N4" s="130"/>
      <c r="O4" s="191"/>
      <c r="P4" s="130"/>
      <c r="Q4" s="133"/>
      <c r="R4" s="133"/>
      <c r="S4" s="133"/>
      <c r="T4" s="192"/>
      <c r="U4" s="130"/>
      <c r="V4" s="133"/>
      <c r="W4" s="133"/>
      <c r="X4" s="1"/>
      <c r="Z4" s="1"/>
      <c r="AA4" s="1"/>
      <c r="AB4" s="1"/>
    </row>
    <row r="5" spans="1:28" s="23" customFormat="1" x14ac:dyDescent="0.25">
      <c r="A5" s="23" t="s">
        <v>172</v>
      </c>
      <c r="B5" s="24"/>
      <c r="C5" s="1"/>
      <c r="D5" s="133"/>
      <c r="E5" s="133"/>
      <c r="F5" s="130"/>
      <c r="G5" s="130"/>
      <c r="H5" s="130"/>
      <c r="I5" s="131"/>
      <c r="J5" s="132"/>
      <c r="K5" s="277"/>
      <c r="L5" s="131"/>
      <c r="M5" s="130"/>
      <c r="N5" s="130"/>
      <c r="O5" s="191"/>
      <c r="P5" s="130"/>
      <c r="Q5" s="133"/>
      <c r="R5" s="133"/>
      <c r="S5" s="130"/>
      <c r="T5" s="192"/>
      <c r="U5" s="130"/>
      <c r="V5" s="133"/>
      <c r="W5" s="133"/>
      <c r="X5" s="1"/>
      <c r="Z5" s="1"/>
      <c r="AA5" s="1"/>
      <c r="AB5" s="1"/>
    </row>
    <row r="6" spans="1:28" s="23" customFormat="1" x14ac:dyDescent="0.25">
      <c r="B6" s="24"/>
      <c r="C6" s="1"/>
      <c r="D6" s="133"/>
      <c r="E6" s="133"/>
      <c r="F6" s="130"/>
      <c r="G6" s="130"/>
      <c r="H6" s="130"/>
      <c r="I6" s="131"/>
      <c r="J6" s="132"/>
      <c r="K6" s="276"/>
      <c r="L6" s="131"/>
      <c r="M6" s="130"/>
      <c r="N6" s="130"/>
      <c r="O6" s="191"/>
      <c r="P6" s="130"/>
      <c r="Q6" s="133"/>
      <c r="R6" s="133"/>
      <c r="S6" s="130"/>
      <c r="T6" s="192"/>
      <c r="U6" s="130"/>
      <c r="V6" s="133"/>
      <c r="W6" s="133"/>
      <c r="X6" s="1"/>
      <c r="Z6" s="1"/>
      <c r="AA6" s="1"/>
      <c r="AB6" s="1"/>
    </row>
    <row r="7" spans="1:28" s="23" customFormat="1" ht="30" x14ac:dyDescent="0.25">
      <c r="A7" s="29"/>
      <c r="B7" s="30"/>
      <c r="C7" s="2"/>
      <c r="D7" s="356" t="s">
        <v>2</v>
      </c>
      <c r="E7" s="356"/>
      <c r="F7" s="356"/>
      <c r="G7" s="193" t="s">
        <v>3</v>
      </c>
      <c r="H7" s="134"/>
      <c r="I7" s="135" t="s">
        <v>4</v>
      </c>
      <c r="J7" s="359" t="s">
        <v>5</v>
      </c>
      <c r="K7" s="359"/>
      <c r="L7" s="194" t="s">
        <v>147</v>
      </c>
      <c r="M7" s="195"/>
      <c r="N7" s="196" t="s">
        <v>6</v>
      </c>
      <c r="O7" s="135" t="s">
        <v>147</v>
      </c>
      <c r="P7" s="130"/>
      <c r="Q7" s="357" t="s">
        <v>8</v>
      </c>
      <c r="R7" s="358"/>
      <c r="S7" s="196" t="s">
        <v>6</v>
      </c>
      <c r="T7" s="135" t="s">
        <v>7</v>
      </c>
      <c r="U7" s="130"/>
      <c r="V7" s="130"/>
      <c r="W7" s="130"/>
      <c r="Z7" s="23" t="s">
        <v>10</v>
      </c>
    </row>
    <row r="8" spans="1:28" s="23" customFormat="1" ht="30" x14ac:dyDescent="0.25">
      <c r="A8" s="36" t="s">
        <v>11</v>
      </c>
      <c r="B8" s="37"/>
      <c r="C8" s="3" t="s">
        <v>12</v>
      </c>
      <c r="D8" s="184" t="s">
        <v>13</v>
      </c>
      <c r="E8" s="184" t="s">
        <v>14</v>
      </c>
      <c r="F8" s="185" t="s">
        <v>135</v>
      </c>
      <c r="G8" s="197" t="s">
        <v>15</v>
      </c>
      <c r="H8" s="136" t="s">
        <v>16</v>
      </c>
      <c r="I8" s="137" t="s">
        <v>17</v>
      </c>
      <c r="J8" s="198" t="s">
        <v>133</v>
      </c>
      <c r="K8" s="278" t="s">
        <v>18</v>
      </c>
      <c r="L8" s="200" t="s">
        <v>17</v>
      </c>
      <c r="M8" s="197" t="s">
        <v>19</v>
      </c>
      <c r="N8" s="197" t="s">
        <v>20</v>
      </c>
      <c r="O8" s="137" t="s">
        <v>17</v>
      </c>
      <c r="P8" s="130"/>
      <c r="Q8" s="5" t="s">
        <v>175</v>
      </c>
      <c r="R8" s="5" t="s">
        <v>176</v>
      </c>
      <c r="S8" s="184"/>
      <c r="T8" s="201" t="s">
        <v>21</v>
      </c>
      <c r="U8" s="130"/>
      <c r="V8" s="5" t="s">
        <v>175</v>
      </c>
      <c r="W8" s="5" t="s">
        <v>176</v>
      </c>
      <c r="X8" s="5" t="s">
        <v>177</v>
      </c>
      <c r="Y8" s="42"/>
      <c r="Z8" s="5" t="s">
        <v>175</v>
      </c>
      <c r="AA8" s="5" t="s">
        <v>176</v>
      </c>
      <c r="AB8" s="5" t="s">
        <v>177</v>
      </c>
    </row>
    <row r="9" spans="1:28" s="10" customFormat="1" ht="23.25" x14ac:dyDescent="0.25">
      <c r="A9" s="119"/>
      <c r="B9" s="43"/>
      <c r="C9" s="120" t="s">
        <v>22</v>
      </c>
      <c r="D9" s="222" t="s">
        <v>23</v>
      </c>
      <c r="E9" s="186" t="s">
        <v>24</v>
      </c>
      <c r="F9" s="187" t="s">
        <v>136</v>
      </c>
      <c r="G9" s="187" t="s">
        <v>25</v>
      </c>
      <c r="H9" s="138" t="s">
        <v>26</v>
      </c>
      <c r="I9" s="139" t="s">
        <v>145</v>
      </c>
      <c r="J9" s="186" t="s">
        <v>131</v>
      </c>
      <c r="K9" s="279" t="s">
        <v>134</v>
      </c>
      <c r="L9" s="139" t="s">
        <v>148</v>
      </c>
      <c r="M9" s="138" t="s">
        <v>138</v>
      </c>
      <c r="N9" s="187" t="s">
        <v>139</v>
      </c>
      <c r="O9" s="139" t="s">
        <v>140</v>
      </c>
      <c r="P9" s="202"/>
      <c r="Q9" s="203" t="s">
        <v>141</v>
      </c>
      <c r="R9" s="203" t="s">
        <v>142</v>
      </c>
      <c r="S9" s="138" t="s">
        <v>143</v>
      </c>
      <c r="T9" s="204" t="s">
        <v>149</v>
      </c>
      <c r="U9" s="202"/>
      <c r="V9" s="203"/>
      <c r="W9" s="203"/>
      <c r="X9" s="125"/>
      <c r="Y9" s="11"/>
      <c r="Z9" s="125"/>
      <c r="AA9" s="125"/>
      <c r="AB9" s="125"/>
    </row>
    <row r="10" spans="1:28" x14ac:dyDescent="0.25">
      <c r="A10" s="45" t="s">
        <v>27</v>
      </c>
      <c r="B10" s="46"/>
      <c r="C10" s="6"/>
      <c r="D10" s="140"/>
      <c r="E10" s="140"/>
      <c r="F10" s="140"/>
      <c r="G10" s="140"/>
      <c r="H10" s="140"/>
      <c r="I10" s="141"/>
      <c r="J10" s="188"/>
      <c r="K10" s="280"/>
      <c r="L10" s="141"/>
      <c r="M10" s="140"/>
      <c r="N10" s="140"/>
      <c r="O10" s="205"/>
      <c r="Q10" s="140"/>
      <c r="R10" s="140"/>
      <c r="S10" s="142"/>
      <c r="T10" s="206"/>
      <c r="V10" s="140"/>
      <c r="W10" s="140"/>
      <c r="X10" s="6"/>
      <c r="Y10" s="48"/>
      <c r="Z10" s="6"/>
      <c r="AA10" s="6"/>
      <c r="AB10" s="6"/>
    </row>
    <row r="11" spans="1:28" x14ac:dyDescent="0.25">
      <c r="A11" s="45" t="s">
        <v>28</v>
      </c>
      <c r="B11" s="46"/>
      <c r="C11" s="6"/>
      <c r="D11" s="140"/>
      <c r="E11" s="140"/>
      <c r="F11" s="140"/>
      <c r="G11" s="140"/>
      <c r="H11" s="140"/>
      <c r="I11" s="141"/>
      <c r="J11" s="188"/>
      <c r="K11" s="280"/>
      <c r="L11" s="141"/>
      <c r="M11" s="140"/>
      <c r="N11" s="140"/>
      <c r="O11" s="205"/>
      <c r="Q11" s="140"/>
      <c r="R11" s="140"/>
      <c r="S11" s="142"/>
      <c r="T11" s="206"/>
      <c r="V11" s="140"/>
      <c r="W11" s="140"/>
      <c r="X11" s="6"/>
      <c r="Y11" s="48"/>
      <c r="Z11" s="6"/>
      <c r="AA11" s="6"/>
      <c r="AB11" s="6"/>
    </row>
    <row r="12" spans="1:28" ht="30" x14ac:dyDescent="0.25">
      <c r="A12" s="51" t="s">
        <v>29</v>
      </c>
      <c r="B12" s="46" t="s">
        <v>30</v>
      </c>
      <c r="C12" s="7">
        <f>SUM(C13:C15)</f>
        <v>0</v>
      </c>
      <c r="D12" s="143">
        <f>SUM(D13:D15)</f>
        <v>562000</v>
      </c>
      <c r="E12" s="143">
        <f>SUM(E13:E15)</f>
        <v>0</v>
      </c>
      <c r="F12" s="143">
        <f>D12+E12</f>
        <v>562000</v>
      </c>
      <c r="G12" s="143">
        <f>SUM(G13:G15)</f>
        <v>79752.06</v>
      </c>
      <c r="H12" s="143">
        <f>F12-G12</f>
        <v>482247.94</v>
      </c>
      <c r="I12" s="127">
        <f>G12/F12</f>
        <v>0.14190758007117438</v>
      </c>
      <c r="J12" s="143">
        <f>SUM(J13:J15)</f>
        <v>0</v>
      </c>
      <c r="K12" s="281">
        <f>SUM(K13:K15)</f>
        <v>3931264.28</v>
      </c>
      <c r="L12" s="127">
        <f>(K12+J12)/F12</f>
        <v>6.995132170818505</v>
      </c>
      <c r="M12" s="143">
        <f>K12+G12+J12</f>
        <v>4011016.34</v>
      </c>
      <c r="N12" s="143">
        <f>H12-K12-J12</f>
        <v>-3449016.34</v>
      </c>
      <c r="O12" s="127">
        <f>M12/F12</f>
        <v>7.137039750889679</v>
      </c>
      <c r="P12" s="207"/>
      <c r="Q12" s="143">
        <f>SUM(Q13:Q15)</f>
        <v>0</v>
      </c>
      <c r="R12" s="143">
        <f>SUM(R13:R15)</f>
        <v>0</v>
      </c>
      <c r="S12" s="208">
        <f>+N12+C12+Q12+R12</f>
        <v>-3449016.34</v>
      </c>
      <c r="T12" s="127">
        <f>+M12/(Q12+F12+R12)</f>
        <v>7.137039750889679</v>
      </c>
      <c r="V12" s="143">
        <f>SUM(V13:V15)</f>
        <v>0</v>
      </c>
      <c r="W12" s="143">
        <f>SUM(W13:W15)</f>
        <v>0</v>
      </c>
      <c r="X12" s="52">
        <f>SUM(X13:X15)</f>
        <v>0</v>
      </c>
      <c r="Y12" s="48"/>
      <c r="Z12" s="52">
        <f>SUM(Z13:Z15)</f>
        <v>0</v>
      </c>
      <c r="AA12" s="52">
        <f>SUM(AA13:AA15)</f>
        <v>0</v>
      </c>
      <c r="AB12" s="52">
        <f>SUM(AB13:AB15)</f>
        <v>0</v>
      </c>
    </row>
    <row r="13" spans="1:28" s="58" customFormat="1" x14ac:dyDescent="0.25">
      <c r="A13" s="54" t="s">
        <v>31</v>
      </c>
      <c r="B13" s="61"/>
      <c r="C13" s="8"/>
      <c r="D13" s="144">
        <f>V13+Z13</f>
        <v>0</v>
      </c>
      <c r="E13" s="144"/>
      <c r="F13" s="144">
        <f>D13+E13</f>
        <v>0</v>
      </c>
      <c r="G13" s="144"/>
      <c r="H13" s="144">
        <f>F13-G13</f>
        <v>0</v>
      </c>
      <c r="I13" s="128" t="e">
        <f>G13/F13</f>
        <v>#DIV/0!</v>
      </c>
      <c r="J13" s="209"/>
      <c r="K13" s="282">
        <f>3870264.28+61000</f>
        <v>3931264.28</v>
      </c>
      <c r="L13" s="128" t="e">
        <f>(K13+J13)/F13</f>
        <v>#DIV/0!</v>
      </c>
      <c r="M13" s="144">
        <f>K13+G13+J13</f>
        <v>3931264.28</v>
      </c>
      <c r="N13" s="144">
        <f>H13-K13-J13</f>
        <v>-3931264.28</v>
      </c>
      <c r="O13" s="210" t="e">
        <f>M13/F13</f>
        <v>#DIV/0!</v>
      </c>
      <c r="P13" s="162"/>
      <c r="Q13" s="144">
        <f t="shared" ref="Q13:R15" si="0">W13+AA13</f>
        <v>0</v>
      </c>
      <c r="R13" s="144">
        <f t="shared" si="0"/>
        <v>0</v>
      </c>
      <c r="S13" s="211">
        <f>+N13+C13+Q13+R13</f>
        <v>-3931264.28</v>
      </c>
      <c r="T13" s="129" t="e">
        <f>+M13/(Q13+F13+R13)</f>
        <v>#DIV/0!</v>
      </c>
      <c r="U13" s="162"/>
      <c r="V13" s="144"/>
      <c r="W13" s="144"/>
      <c r="X13" s="8"/>
      <c r="Y13" s="59"/>
      <c r="Z13" s="8"/>
      <c r="AA13" s="8"/>
      <c r="AB13" s="8"/>
    </row>
    <row r="14" spans="1:28" s="58" customFormat="1" x14ac:dyDescent="0.25">
      <c r="A14" s="54" t="s">
        <v>32</v>
      </c>
      <c r="B14" s="61"/>
      <c r="C14" s="8"/>
      <c r="D14" s="144">
        <v>562000</v>
      </c>
      <c r="E14" s="144"/>
      <c r="F14" s="144">
        <f>D14+E14</f>
        <v>562000</v>
      </c>
      <c r="G14" s="144">
        <v>79752.06</v>
      </c>
      <c r="H14" s="144">
        <f>F14-G14</f>
        <v>482247.94</v>
      </c>
      <c r="I14" s="128">
        <f>G14/F14</f>
        <v>0.14190758007117438</v>
      </c>
      <c r="J14" s="209"/>
      <c r="K14" s="282"/>
      <c r="L14" s="128">
        <f>(K14+J14)/F14</f>
        <v>0</v>
      </c>
      <c r="M14" s="144">
        <f>K14+G14+J14</f>
        <v>79752.06</v>
      </c>
      <c r="N14" s="144">
        <f>H14-K14-J14</f>
        <v>482247.94</v>
      </c>
      <c r="O14" s="210">
        <f>M14/F14</f>
        <v>0.14190758007117438</v>
      </c>
      <c r="P14" s="162"/>
      <c r="Q14" s="144">
        <f t="shared" si="0"/>
        <v>0</v>
      </c>
      <c r="R14" s="144">
        <f t="shared" si="0"/>
        <v>0</v>
      </c>
      <c r="S14" s="211">
        <f>+N14+C14+Q14+R14</f>
        <v>482247.94</v>
      </c>
      <c r="T14" s="129">
        <f>+M14/(Q14+F14+R14)</f>
        <v>0.14190758007117438</v>
      </c>
      <c r="U14" s="162"/>
      <c r="V14" s="144"/>
      <c r="W14" s="144"/>
      <c r="X14" s="8"/>
      <c r="Y14" s="59"/>
      <c r="Z14" s="8"/>
      <c r="AA14" s="8"/>
      <c r="AB14" s="8"/>
    </row>
    <row r="15" spans="1:28" s="58" customFormat="1" hidden="1" x14ac:dyDescent="0.25">
      <c r="A15" s="54" t="s">
        <v>33</v>
      </c>
      <c r="B15" s="61"/>
      <c r="C15" s="8"/>
      <c r="D15" s="144">
        <f>V15+Z15</f>
        <v>0</v>
      </c>
      <c r="E15" s="144"/>
      <c r="F15" s="144">
        <f>D15+E15</f>
        <v>0</v>
      </c>
      <c r="G15" s="144"/>
      <c r="H15" s="144">
        <f>F15-G15</f>
        <v>0</v>
      </c>
      <c r="I15" s="128" t="e">
        <f>G15/F15</f>
        <v>#DIV/0!</v>
      </c>
      <c r="J15" s="209"/>
      <c r="K15" s="282"/>
      <c r="L15" s="128" t="e">
        <f>(K15+J15)/F15</f>
        <v>#DIV/0!</v>
      </c>
      <c r="M15" s="144">
        <f>K15+G15+J15</f>
        <v>0</v>
      </c>
      <c r="N15" s="144">
        <f>H15-K15-J15</f>
        <v>0</v>
      </c>
      <c r="O15" s="210" t="e">
        <f>M15/F15</f>
        <v>#DIV/0!</v>
      </c>
      <c r="P15" s="162"/>
      <c r="Q15" s="144">
        <f t="shared" si="0"/>
        <v>0</v>
      </c>
      <c r="R15" s="144">
        <f t="shared" si="0"/>
        <v>0</v>
      </c>
      <c r="S15" s="211">
        <f>+N15+C15+Q15+R15</f>
        <v>0</v>
      </c>
      <c r="T15" s="129" t="e">
        <f>+M15/(Q15+F15+R15)</f>
        <v>#DIV/0!</v>
      </c>
      <c r="U15" s="162"/>
      <c r="V15" s="144"/>
      <c r="W15" s="144"/>
      <c r="X15" s="8"/>
      <c r="Y15" s="59"/>
      <c r="Z15" s="8"/>
      <c r="AA15" s="8"/>
      <c r="AB15" s="8"/>
    </row>
    <row r="16" spans="1:28" hidden="1" x14ac:dyDescent="0.25">
      <c r="A16" s="60"/>
      <c r="B16" s="61"/>
      <c r="C16" s="6"/>
      <c r="D16" s="140"/>
      <c r="E16" s="140"/>
      <c r="F16" s="140"/>
      <c r="G16" s="140"/>
      <c r="H16" s="140"/>
      <c r="I16" s="141"/>
      <c r="J16" s="188"/>
      <c r="K16" s="280"/>
      <c r="L16" s="141"/>
      <c r="M16" s="140"/>
      <c r="N16" s="140"/>
      <c r="O16" s="205"/>
      <c r="Q16" s="140"/>
      <c r="R16" s="140"/>
      <c r="S16" s="142"/>
      <c r="T16" s="206"/>
      <c r="V16" s="140"/>
      <c r="W16" s="140"/>
      <c r="X16" s="6"/>
      <c r="Y16" s="48"/>
      <c r="Z16" s="6"/>
      <c r="AA16" s="6"/>
      <c r="AB16" s="6"/>
    </row>
    <row r="17" spans="1:28" ht="30" hidden="1" x14ac:dyDescent="0.25">
      <c r="A17" s="51" t="s">
        <v>34</v>
      </c>
      <c r="B17" s="46" t="s">
        <v>35</v>
      </c>
      <c r="C17" s="7">
        <f>SUM(C18:C20)</f>
        <v>0</v>
      </c>
      <c r="D17" s="145">
        <f>SUM(D18:D20)</f>
        <v>0</v>
      </c>
      <c r="E17" s="145">
        <f>SUM(E18:E20)</f>
        <v>0</v>
      </c>
      <c r="F17" s="143">
        <f>D17+E17</f>
        <v>0</v>
      </c>
      <c r="G17" s="143">
        <f>SUM(G18:G20)</f>
        <v>0</v>
      </c>
      <c r="H17" s="143">
        <f>F17-G17</f>
        <v>0</v>
      </c>
      <c r="I17" s="127" t="e">
        <f>G17/F17</f>
        <v>#DIV/0!</v>
      </c>
      <c r="J17" s="143">
        <f>SUM(J18:J20)</f>
        <v>0</v>
      </c>
      <c r="K17" s="281">
        <f>SUM(K18:K20)</f>
        <v>0</v>
      </c>
      <c r="L17" s="127" t="e">
        <f>(K17+J17)/F17</f>
        <v>#DIV/0!</v>
      </c>
      <c r="M17" s="143">
        <f>K17+G17+J17</f>
        <v>0</v>
      </c>
      <c r="N17" s="143">
        <f>H17-K17-J17</f>
        <v>0</v>
      </c>
      <c r="O17" s="127" t="e">
        <f>M17/F17</f>
        <v>#DIV/0!</v>
      </c>
      <c r="P17" s="207"/>
      <c r="Q17" s="143">
        <f>SUM(Q18:Q20)</f>
        <v>0</v>
      </c>
      <c r="R17" s="143">
        <f>SUM(R18:R20)</f>
        <v>0</v>
      </c>
      <c r="S17" s="208">
        <f>+N17+C17+Q17+R17</f>
        <v>0</v>
      </c>
      <c r="T17" s="127" t="e">
        <f>+M17/(Q17+F17+R17)</f>
        <v>#DIV/0!</v>
      </c>
      <c r="V17" s="145">
        <f>SUM(V18:V20)</f>
        <v>0</v>
      </c>
      <c r="W17" s="145">
        <f>SUM(W18:W20)</f>
        <v>0</v>
      </c>
      <c r="X17" s="7">
        <f>SUM(X18:X20)</f>
        <v>0</v>
      </c>
      <c r="Y17" s="48"/>
      <c r="Z17" s="7">
        <f>SUM(Z18:Z20)</f>
        <v>0</v>
      </c>
      <c r="AA17" s="7">
        <f>SUM(AA18:AA20)</f>
        <v>0</v>
      </c>
      <c r="AB17" s="7">
        <f>SUM(AB18:AB20)</f>
        <v>0</v>
      </c>
    </row>
    <row r="18" spans="1:28" s="58" customFormat="1" hidden="1" x14ac:dyDescent="0.25">
      <c r="A18" s="54" t="s">
        <v>31</v>
      </c>
      <c r="B18" s="61"/>
      <c r="C18" s="8"/>
      <c r="D18" s="144">
        <f>V18+Z18</f>
        <v>0</v>
      </c>
      <c r="E18" s="144"/>
      <c r="F18" s="144">
        <f>D18+E18</f>
        <v>0</v>
      </c>
      <c r="G18" s="144"/>
      <c r="H18" s="144">
        <f>F18-G18</f>
        <v>0</v>
      </c>
      <c r="I18" s="128" t="e">
        <f>G18/F18</f>
        <v>#DIV/0!</v>
      </c>
      <c r="J18" s="209"/>
      <c r="K18" s="282"/>
      <c r="L18" s="128" t="e">
        <f>(K18+J18)/F18</f>
        <v>#DIV/0!</v>
      </c>
      <c r="M18" s="144">
        <f>K18+G18+J18</f>
        <v>0</v>
      </c>
      <c r="N18" s="144">
        <f>H18-K18-J18</f>
        <v>0</v>
      </c>
      <c r="O18" s="210" t="e">
        <f>M18/F18</f>
        <v>#DIV/0!</v>
      </c>
      <c r="P18" s="162"/>
      <c r="Q18" s="144">
        <f t="shared" ref="Q18:R20" si="1">W18+AA18</f>
        <v>0</v>
      </c>
      <c r="R18" s="144">
        <f t="shared" si="1"/>
        <v>0</v>
      </c>
      <c r="S18" s="211">
        <f>+N18+C18+Q18+R18</f>
        <v>0</v>
      </c>
      <c r="T18" s="129" t="e">
        <f>+M18/(Q18+F18+R18)</f>
        <v>#DIV/0!</v>
      </c>
      <c r="U18" s="162"/>
      <c r="V18" s="144"/>
      <c r="W18" s="144"/>
      <c r="X18" s="8"/>
      <c r="Y18" s="59"/>
      <c r="Z18" s="8"/>
      <c r="AA18" s="8"/>
      <c r="AB18" s="8"/>
    </row>
    <row r="19" spans="1:28" s="58" customFormat="1" hidden="1" x14ac:dyDescent="0.25">
      <c r="A19" s="54" t="s">
        <v>32</v>
      </c>
      <c r="B19" s="61"/>
      <c r="C19" s="8"/>
      <c r="D19" s="144">
        <f>V19+Z19</f>
        <v>0</v>
      </c>
      <c r="E19" s="144"/>
      <c r="F19" s="144">
        <f>D19+E19</f>
        <v>0</v>
      </c>
      <c r="G19" s="144"/>
      <c r="H19" s="144">
        <f>F19-G19</f>
        <v>0</v>
      </c>
      <c r="I19" s="128" t="e">
        <f>G19/F19</f>
        <v>#DIV/0!</v>
      </c>
      <c r="J19" s="209"/>
      <c r="K19" s="282"/>
      <c r="L19" s="128" t="e">
        <f>(K19+J19)/F19</f>
        <v>#DIV/0!</v>
      </c>
      <c r="M19" s="144">
        <f>K19+G19+J19</f>
        <v>0</v>
      </c>
      <c r="N19" s="144">
        <f>H19-K19-J19</f>
        <v>0</v>
      </c>
      <c r="O19" s="210" t="e">
        <f>M19/F19</f>
        <v>#DIV/0!</v>
      </c>
      <c r="P19" s="162"/>
      <c r="Q19" s="144">
        <f t="shared" si="1"/>
        <v>0</v>
      </c>
      <c r="R19" s="144">
        <f t="shared" si="1"/>
        <v>0</v>
      </c>
      <c r="S19" s="211">
        <f>+N19+C19+Q19+R19</f>
        <v>0</v>
      </c>
      <c r="T19" s="129" t="e">
        <f>+M19/(Q19+F19+R19)</f>
        <v>#DIV/0!</v>
      </c>
      <c r="U19" s="162"/>
      <c r="V19" s="144"/>
      <c r="W19" s="144"/>
      <c r="X19" s="8"/>
      <c r="Y19" s="59"/>
      <c r="Z19" s="8"/>
      <c r="AA19" s="8"/>
      <c r="AB19" s="8"/>
    </row>
    <row r="20" spans="1:28" s="58" customFormat="1" hidden="1" x14ac:dyDescent="0.25">
      <c r="A20" s="54" t="s">
        <v>33</v>
      </c>
      <c r="B20" s="61"/>
      <c r="C20" s="8"/>
      <c r="D20" s="144">
        <f>V20+Z20</f>
        <v>0</v>
      </c>
      <c r="E20" s="144"/>
      <c r="F20" s="144">
        <f>D20+E20</f>
        <v>0</v>
      </c>
      <c r="G20" s="144"/>
      <c r="H20" s="144">
        <f>F20-G20</f>
        <v>0</v>
      </c>
      <c r="I20" s="128" t="e">
        <f>G20/F20</f>
        <v>#DIV/0!</v>
      </c>
      <c r="J20" s="209"/>
      <c r="K20" s="282"/>
      <c r="L20" s="128" t="e">
        <f>(K20+J20)/F20</f>
        <v>#DIV/0!</v>
      </c>
      <c r="M20" s="144">
        <f>K20+G20+J20</f>
        <v>0</v>
      </c>
      <c r="N20" s="144">
        <f>H20-K20-J20</f>
        <v>0</v>
      </c>
      <c r="O20" s="210" t="e">
        <f>M20/F20</f>
        <v>#DIV/0!</v>
      </c>
      <c r="P20" s="162"/>
      <c r="Q20" s="144">
        <f t="shared" si="1"/>
        <v>0</v>
      </c>
      <c r="R20" s="144">
        <f t="shared" si="1"/>
        <v>0</v>
      </c>
      <c r="S20" s="211">
        <f>+N20+C20+Q20+R20</f>
        <v>0</v>
      </c>
      <c r="T20" s="129" t="e">
        <f>+M20/(Q20+F20+R20)</f>
        <v>#DIV/0!</v>
      </c>
      <c r="U20" s="162"/>
      <c r="V20" s="144"/>
      <c r="W20" s="144"/>
      <c r="X20" s="8"/>
      <c r="Y20" s="59"/>
      <c r="Z20" s="8"/>
      <c r="AA20" s="8"/>
      <c r="AB20" s="8"/>
    </row>
    <row r="21" spans="1:28" s="58" customFormat="1" x14ac:dyDescent="0.25">
      <c r="A21" s="54"/>
      <c r="B21" s="61"/>
      <c r="C21" s="8"/>
      <c r="D21" s="144"/>
      <c r="E21" s="144"/>
      <c r="F21" s="144"/>
      <c r="G21" s="144"/>
      <c r="H21" s="144"/>
      <c r="I21" s="128"/>
      <c r="J21" s="209"/>
      <c r="K21" s="280"/>
      <c r="L21" s="128"/>
      <c r="M21" s="144"/>
      <c r="N21" s="144"/>
      <c r="O21" s="210"/>
      <c r="P21" s="162"/>
      <c r="Q21" s="144"/>
      <c r="R21" s="144"/>
      <c r="S21" s="163"/>
      <c r="T21" s="212"/>
      <c r="U21" s="162"/>
      <c r="V21" s="144"/>
      <c r="W21" s="144"/>
      <c r="X21" s="8"/>
      <c r="Y21" s="59"/>
      <c r="Z21" s="8"/>
      <c r="AA21" s="8"/>
      <c r="AB21" s="8"/>
    </row>
    <row r="22" spans="1:28" s="23" customFormat="1" x14ac:dyDescent="0.25">
      <c r="A22" s="62" t="s">
        <v>36</v>
      </c>
      <c r="B22" s="46"/>
      <c r="C22" s="7">
        <f>SUM(C23:C25)</f>
        <v>0</v>
      </c>
      <c r="D22" s="145">
        <f>SUM(D23:D25)</f>
        <v>562000</v>
      </c>
      <c r="E22" s="145">
        <f>SUM(E23:E25)</f>
        <v>0</v>
      </c>
      <c r="F22" s="140">
        <f>D22+E22</f>
        <v>562000</v>
      </c>
      <c r="G22" s="145">
        <f>SUM(G23:G25)</f>
        <v>79752.06</v>
      </c>
      <c r="H22" s="145">
        <f>F22-G22</f>
        <v>482247.94</v>
      </c>
      <c r="I22" s="127">
        <f>G22/F22</f>
        <v>0.14190758007117438</v>
      </c>
      <c r="J22" s="145">
        <f>SUM(J23:J25)</f>
        <v>0</v>
      </c>
      <c r="K22" s="282">
        <f>SUM(K23:K25)</f>
        <v>3931264.28</v>
      </c>
      <c r="L22" s="127">
        <f>(K22+J22)/F22</f>
        <v>6.995132170818505</v>
      </c>
      <c r="M22" s="145">
        <f>K22+G22+J22</f>
        <v>4011016.34</v>
      </c>
      <c r="N22" s="145">
        <f>H22-K22-J22</f>
        <v>-3449016.34</v>
      </c>
      <c r="O22" s="213">
        <f>M22/F22</f>
        <v>7.137039750889679</v>
      </c>
      <c r="P22" s="130"/>
      <c r="Q22" s="145">
        <f>SUM(Q23:Q25)</f>
        <v>0</v>
      </c>
      <c r="R22" s="145">
        <f>SUM(R23:R25)</f>
        <v>0</v>
      </c>
      <c r="S22" s="208">
        <f>+N22+C22+Q22+R22</f>
        <v>-3449016.34</v>
      </c>
      <c r="T22" s="127">
        <f>+M22/(Q22+F22+R22)</f>
        <v>7.137039750889679</v>
      </c>
      <c r="U22" s="130"/>
      <c r="V22" s="145">
        <f>SUM(V23:V25)</f>
        <v>0</v>
      </c>
      <c r="W22" s="145">
        <f>SUM(W23:W25)</f>
        <v>0</v>
      </c>
      <c r="X22" s="7">
        <f>SUM(X23:X25)</f>
        <v>0</v>
      </c>
      <c r="Y22" s="42"/>
      <c r="Z22" s="7">
        <f>SUM(Z23:Z25)</f>
        <v>0</v>
      </c>
      <c r="AA22" s="7">
        <f>SUM(AA23:AA25)</f>
        <v>0</v>
      </c>
      <c r="AB22" s="7">
        <f>SUM(AB23:AB25)</f>
        <v>0</v>
      </c>
    </row>
    <row r="23" spans="1:28" s="23" customFormat="1" x14ac:dyDescent="0.25">
      <c r="A23" s="45" t="s">
        <v>31</v>
      </c>
      <c r="B23" s="46"/>
      <c r="C23" s="7">
        <f>C13+C18</f>
        <v>0</v>
      </c>
      <c r="D23" s="145">
        <f>D13+D18</f>
        <v>0</v>
      </c>
      <c r="E23" s="145">
        <f>E13+E18</f>
        <v>0</v>
      </c>
      <c r="F23" s="140">
        <f>D23+E23</f>
        <v>0</v>
      </c>
      <c r="G23" s="145">
        <f>G13+G18</f>
        <v>0</v>
      </c>
      <c r="H23" s="145">
        <f>F23-G23</f>
        <v>0</v>
      </c>
      <c r="I23" s="127" t="e">
        <f>G23/F23</f>
        <v>#DIV/0!</v>
      </c>
      <c r="J23" s="145">
        <f t="shared" ref="J23:K25" si="2">J13+J18</f>
        <v>0</v>
      </c>
      <c r="K23" s="282">
        <f t="shared" si="2"/>
        <v>3931264.28</v>
      </c>
      <c r="L23" s="141" t="e">
        <f>(K23+J23)/F23</f>
        <v>#DIV/0!</v>
      </c>
      <c r="M23" s="145">
        <f>K23+G23+J23</f>
        <v>3931264.28</v>
      </c>
      <c r="N23" s="145">
        <f>H23-K23-J23</f>
        <v>-3931264.28</v>
      </c>
      <c r="O23" s="213" t="e">
        <f>M23/F23</f>
        <v>#DIV/0!</v>
      </c>
      <c r="P23" s="130"/>
      <c r="Q23" s="145">
        <f t="shared" ref="Q23:R25" si="3">Q13+Q18</f>
        <v>0</v>
      </c>
      <c r="R23" s="145">
        <f t="shared" si="3"/>
        <v>0</v>
      </c>
      <c r="S23" s="208">
        <f>+N23+C23+Q23+R23</f>
        <v>-3931264.28</v>
      </c>
      <c r="T23" s="127" t="e">
        <f>+M23/(Q23+F23+R23)</f>
        <v>#DIV/0!</v>
      </c>
      <c r="U23" s="130"/>
      <c r="V23" s="145">
        <f>V13+V18</f>
        <v>0</v>
      </c>
      <c r="W23" s="145">
        <f t="shared" ref="W23:X25" si="4">W13+W18</f>
        <v>0</v>
      </c>
      <c r="X23" s="7">
        <f t="shared" si="4"/>
        <v>0</v>
      </c>
      <c r="Y23" s="42"/>
      <c r="Z23" s="7">
        <f t="shared" ref="Z23:AB25" si="5">Z13+Z18</f>
        <v>0</v>
      </c>
      <c r="AA23" s="7">
        <f t="shared" si="5"/>
        <v>0</v>
      </c>
      <c r="AB23" s="7">
        <f t="shared" si="5"/>
        <v>0</v>
      </c>
    </row>
    <row r="24" spans="1:28" s="23" customFormat="1" x14ac:dyDescent="0.25">
      <c r="A24" s="45" t="s">
        <v>32</v>
      </c>
      <c r="B24" s="46"/>
      <c r="C24" s="7">
        <f t="shared" ref="C24:E25" si="6">C14+C19</f>
        <v>0</v>
      </c>
      <c r="D24" s="145">
        <f t="shared" si="6"/>
        <v>562000</v>
      </c>
      <c r="E24" s="145">
        <f t="shared" si="6"/>
        <v>0</v>
      </c>
      <c r="F24" s="140">
        <f>D24+E24</f>
        <v>562000</v>
      </c>
      <c r="G24" s="145">
        <f>G14+G19</f>
        <v>79752.06</v>
      </c>
      <c r="H24" s="145">
        <f>F24-G24</f>
        <v>482247.94</v>
      </c>
      <c r="I24" s="127">
        <f>G24/F24</f>
        <v>0.14190758007117438</v>
      </c>
      <c r="J24" s="145">
        <f t="shared" si="2"/>
        <v>0</v>
      </c>
      <c r="K24" s="282">
        <f t="shared" si="2"/>
        <v>0</v>
      </c>
      <c r="L24" s="141">
        <f>(K24+J24)/F24</f>
        <v>0</v>
      </c>
      <c r="M24" s="145">
        <f>K24+G24+J24</f>
        <v>79752.06</v>
      </c>
      <c r="N24" s="145">
        <f>H24-K24-J24</f>
        <v>482247.94</v>
      </c>
      <c r="O24" s="213">
        <f>M24/F24</f>
        <v>0.14190758007117438</v>
      </c>
      <c r="P24" s="130"/>
      <c r="Q24" s="145">
        <f t="shared" si="3"/>
        <v>0</v>
      </c>
      <c r="R24" s="145">
        <f t="shared" si="3"/>
        <v>0</v>
      </c>
      <c r="S24" s="208">
        <f>+N24+C24+Q24+R24</f>
        <v>482247.94</v>
      </c>
      <c r="T24" s="127">
        <f>+M24/(Q24+F24+R24)</f>
        <v>0.14190758007117438</v>
      </c>
      <c r="U24" s="130"/>
      <c r="V24" s="145">
        <f>V14+V19</f>
        <v>0</v>
      </c>
      <c r="W24" s="145">
        <f t="shared" si="4"/>
        <v>0</v>
      </c>
      <c r="X24" s="7">
        <f t="shared" si="4"/>
        <v>0</v>
      </c>
      <c r="Y24" s="42"/>
      <c r="Z24" s="7">
        <f t="shared" si="5"/>
        <v>0</v>
      </c>
      <c r="AA24" s="7">
        <f t="shared" si="5"/>
        <v>0</v>
      </c>
      <c r="AB24" s="7">
        <f t="shared" si="5"/>
        <v>0</v>
      </c>
    </row>
    <row r="25" spans="1:28" s="23" customFormat="1" hidden="1" x14ac:dyDescent="0.25">
      <c r="A25" s="45" t="s">
        <v>33</v>
      </c>
      <c r="B25" s="46"/>
      <c r="C25" s="7">
        <f t="shared" si="6"/>
        <v>0</v>
      </c>
      <c r="D25" s="145">
        <f t="shared" si="6"/>
        <v>0</v>
      </c>
      <c r="E25" s="145">
        <f t="shared" si="6"/>
        <v>0</v>
      </c>
      <c r="F25" s="140">
        <f>D25+E25</f>
        <v>0</v>
      </c>
      <c r="G25" s="145">
        <f>G15+G20</f>
        <v>0</v>
      </c>
      <c r="H25" s="145">
        <f>F25-G25</f>
        <v>0</v>
      </c>
      <c r="I25" s="127" t="e">
        <f>G25/F25</f>
        <v>#DIV/0!</v>
      </c>
      <c r="J25" s="145">
        <f t="shared" si="2"/>
        <v>0</v>
      </c>
      <c r="K25" s="282">
        <f t="shared" si="2"/>
        <v>0</v>
      </c>
      <c r="L25" s="141" t="e">
        <f>(K25+J25)/F25</f>
        <v>#DIV/0!</v>
      </c>
      <c r="M25" s="145">
        <f>K25+G25+J25</f>
        <v>0</v>
      </c>
      <c r="N25" s="145">
        <f>H25-K25-J25</f>
        <v>0</v>
      </c>
      <c r="O25" s="213" t="e">
        <f>M25/F25</f>
        <v>#DIV/0!</v>
      </c>
      <c r="P25" s="130"/>
      <c r="Q25" s="145">
        <f t="shared" si="3"/>
        <v>0</v>
      </c>
      <c r="R25" s="145">
        <f t="shared" si="3"/>
        <v>0</v>
      </c>
      <c r="S25" s="208">
        <f>+N25+C25+Q25+R25</f>
        <v>0</v>
      </c>
      <c r="T25" s="127" t="e">
        <f>+M25/(Q25+F25+R25)</f>
        <v>#DIV/0!</v>
      </c>
      <c r="U25" s="130"/>
      <c r="V25" s="145">
        <f>V15+V20</f>
        <v>0</v>
      </c>
      <c r="W25" s="145">
        <f t="shared" si="4"/>
        <v>0</v>
      </c>
      <c r="X25" s="7">
        <f t="shared" si="4"/>
        <v>0</v>
      </c>
      <c r="Y25" s="42"/>
      <c r="Z25" s="7">
        <f t="shared" si="5"/>
        <v>0</v>
      </c>
      <c r="AA25" s="7">
        <f t="shared" si="5"/>
        <v>0</v>
      </c>
      <c r="AB25" s="7">
        <f t="shared" si="5"/>
        <v>0</v>
      </c>
    </row>
    <row r="26" spans="1:28" x14ac:dyDescent="0.25">
      <c r="A26" s="60"/>
      <c r="B26" s="61"/>
      <c r="C26" s="6"/>
      <c r="D26" s="140"/>
      <c r="E26" s="140"/>
      <c r="F26" s="140"/>
      <c r="G26" s="140"/>
      <c r="H26" s="140"/>
      <c r="I26" s="141"/>
      <c r="J26" s="188"/>
      <c r="K26" s="280"/>
      <c r="L26" s="141"/>
      <c r="M26" s="140"/>
      <c r="N26" s="140"/>
      <c r="O26" s="205"/>
      <c r="Q26" s="140"/>
      <c r="R26" s="140"/>
      <c r="S26" s="142"/>
      <c r="T26" s="206"/>
      <c r="V26" s="140"/>
      <c r="W26" s="140"/>
      <c r="X26" s="6"/>
      <c r="Y26" s="48"/>
      <c r="Z26" s="6"/>
      <c r="AA26" s="6"/>
      <c r="AB26" s="6"/>
    </row>
    <row r="27" spans="1:28" x14ac:dyDescent="0.25">
      <c r="A27" s="45" t="s">
        <v>37</v>
      </c>
      <c r="B27" s="46"/>
      <c r="C27" s="6"/>
      <c r="D27" s="140"/>
      <c r="E27" s="140"/>
      <c r="F27" s="140"/>
      <c r="G27" s="140"/>
      <c r="H27" s="140"/>
      <c r="I27" s="141"/>
      <c r="J27" s="188"/>
      <c r="K27" s="280"/>
      <c r="L27" s="141"/>
      <c r="M27" s="140"/>
      <c r="N27" s="140"/>
      <c r="O27" s="205"/>
      <c r="Q27" s="140"/>
      <c r="R27" s="140"/>
      <c r="S27" s="142"/>
      <c r="T27" s="206"/>
      <c r="V27" s="140"/>
      <c r="W27" s="140"/>
      <c r="X27" s="6"/>
      <c r="Y27" s="48"/>
      <c r="Z27" s="6"/>
      <c r="AA27" s="6"/>
      <c r="AB27" s="6"/>
    </row>
    <row r="28" spans="1:28" ht="8.25" customHeight="1" x14ac:dyDescent="0.25">
      <c r="A28" s="45"/>
      <c r="B28" s="46"/>
      <c r="C28" s="6"/>
      <c r="D28" s="140"/>
      <c r="E28" s="140"/>
      <c r="F28" s="140"/>
      <c r="G28" s="140"/>
      <c r="H28" s="140"/>
      <c r="I28" s="141"/>
      <c r="J28" s="188"/>
      <c r="K28" s="280"/>
      <c r="L28" s="141"/>
      <c r="M28" s="140"/>
      <c r="N28" s="140"/>
      <c r="O28" s="205"/>
      <c r="Q28" s="140"/>
      <c r="R28" s="140"/>
      <c r="S28" s="142"/>
      <c r="T28" s="206"/>
      <c r="V28" s="140"/>
      <c r="W28" s="140"/>
      <c r="X28" s="6"/>
      <c r="Y28" s="48"/>
      <c r="Z28" s="6"/>
      <c r="AA28" s="6"/>
      <c r="AB28" s="6"/>
    </row>
    <row r="29" spans="1:28" ht="30" x14ac:dyDescent="0.25">
      <c r="A29" s="51" t="s">
        <v>38</v>
      </c>
      <c r="B29" s="46" t="s">
        <v>39</v>
      </c>
      <c r="C29" s="7">
        <f>SUM(C30:C32)</f>
        <v>0</v>
      </c>
      <c r="D29" s="145">
        <f>SUM(D30:D32)</f>
        <v>0</v>
      </c>
      <c r="E29" s="145">
        <f>SUM(E30:E32)</f>
        <v>0</v>
      </c>
      <c r="F29" s="143">
        <f>D29+E29</f>
        <v>0</v>
      </c>
      <c r="G29" s="143">
        <f>SUM(G30:G32)</f>
        <v>0</v>
      </c>
      <c r="H29" s="143">
        <f>F29-G29</f>
        <v>0</v>
      </c>
      <c r="I29" s="127" t="e">
        <f>G29/F29</f>
        <v>#DIV/0!</v>
      </c>
      <c r="J29" s="143">
        <f>SUM(J30:J32)</f>
        <v>0</v>
      </c>
      <c r="K29" s="281">
        <f>SUM(K30:K32)</f>
        <v>40000</v>
      </c>
      <c r="L29" s="127" t="e">
        <f>(K29+J29)/F29</f>
        <v>#DIV/0!</v>
      </c>
      <c r="M29" s="143">
        <f>K29+G29+J29</f>
        <v>40000</v>
      </c>
      <c r="N29" s="143">
        <f>H29-K29-J29</f>
        <v>-40000</v>
      </c>
      <c r="O29" s="127" t="e">
        <f>M29/F29</f>
        <v>#DIV/0!</v>
      </c>
      <c r="P29" s="207"/>
      <c r="Q29" s="143">
        <f>SUM(Q30:Q32)</f>
        <v>0</v>
      </c>
      <c r="R29" s="143">
        <f>SUM(R30:R32)</f>
        <v>0</v>
      </c>
      <c r="S29" s="208">
        <f>+N29+C29+Q29+R29</f>
        <v>-40000</v>
      </c>
      <c r="T29" s="127" t="e">
        <f>+M29/(Q29+F29+R29)</f>
        <v>#DIV/0!</v>
      </c>
      <c r="V29" s="145">
        <f>SUM(V30:V32)</f>
        <v>0</v>
      </c>
      <c r="W29" s="145">
        <f>SUM(W30:W32)</f>
        <v>0</v>
      </c>
      <c r="X29" s="7">
        <f>SUM(X30:X32)</f>
        <v>0</v>
      </c>
      <c r="Y29" s="48"/>
      <c r="Z29" s="7">
        <f>SUM(Z30:Z32)</f>
        <v>0</v>
      </c>
      <c r="AA29" s="7">
        <f>SUM(AA30:AA32)</f>
        <v>0</v>
      </c>
      <c r="AB29" s="7">
        <f>SUM(AB30:AB32)</f>
        <v>0</v>
      </c>
    </row>
    <row r="30" spans="1:28" s="58" customFormat="1" hidden="1" x14ac:dyDescent="0.25">
      <c r="A30" s="54" t="s">
        <v>31</v>
      </c>
      <c r="B30" s="61"/>
      <c r="C30" s="8"/>
      <c r="D30" s="144">
        <f>V30+Z30</f>
        <v>0</v>
      </c>
      <c r="E30" s="144"/>
      <c r="F30" s="144">
        <f>D30+E30</f>
        <v>0</v>
      </c>
      <c r="G30" s="144"/>
      <c r="H30" s="144">
        <f>F30-G30</f>
        <v>0</v>
      </c>
      <c r="I30" s="128" t="e">
        <f>G30/F30</f>
        <v>#DIV/0!</v>
      </c>
      <c r="J30" s="209"/>
      <c r="K30" s="282"/>
      <c r="L30" s="128" t="e">
        <f>(K30+J30)/F30</f>
        <v>#DIV/0!</v>
      </c>
      <c r="M30" s="144">
        <f>K30+G30+J30</f>
        <v>0</v>
      </c>
      <c r="N30" s="144">
        <f>H30-K30-J30</f>
        <v>0</v>
      </c>
      <c r="O30" s="210" t="e">
        <f>M30/F30</f>
        <v>#DIV/0!</v>
      </c>
      <c r="P30" s="162"/>
      <c r="Q30" s="144">
        <f t="shared" ref="Q30:R32" si="7">W30+AA30</f>
        <v>0</v>
      </c>
      <c r="R30" s="144">
        <f t="shared" si="7"/>
        <v>0</v>
      </c>
      <c r="S30" s="211">
        <f>+N30+C30+Q30+R30</f>
        <v>0</v>
      </c>
      <c r="T30" s="129" t="e">
        <f>+M30/(Q30+F30+R30)</f>
        <v>#DIV/0!</v>
      </c>
      <c r="U30" s="162"/>
      <c r="V30" s="144"/>
      <c r="W30" s="144"/>
      <c r="X30" s="8"/>
      <c r="Y30" s="59"/>
      <c r="Z30" s="8"/>
      <c r="AA30" s="8"/>
      <c r="AB30" s="8"/>
    </row>
    <row r="31" spans="1:28" s="58" customFormat="1" x14ac:dyDescent="0.25">
      <c r="A31" s="54" t="s">
        <v>32</v>
      </c>
      <c r="B31" s="61"/>
      <c r="C31" s="8"/>
      <c r="D31" s="144">
        <f>V31+Z31</f>
        <v>0</v>
      </c>
      <c r="E31" s="144"/>
      <c r="F31" s="144">
        <f>D31+E31</f>
        <v>0</v>
      </c>
      <c r="G31" s="144"/>
      <c r="H31" s="144">
        <f>F31-G31</f>
        <v>0</v>
      </c>
      <c r="I31" s="128" t="e">
        <f>G31/F31</f>
        <v>#DIV/0!</v>
      </c>
      <c r="J31" s="209"/>
      <c r="K31" s="282">
        <f>38000+2000</f>
        <v>40000</v>
      </c>
      <c r="L31" s="128" t="e">
        <f>(K31+J31)/F31</f>
        <v>#DIV/0!</v>
      </c>
      <c r="M31" s="144">
        <f>K31+G31+J31</f>
        <v>40000</v>
      </c>
      <c r="N31" s="144">
        <f>H31-K31-J31</f>
        <v>-40000</v>
      </c>
      <c r="O31" s="210" t="e">
        <f>M31/F31</f>
        <v>#DIV/0!</v>
      </c>
      <c r="P31" s="162"/>
      <c r="Q31" s="144">
        <f t="shared" si="7"/>
        <v>0</v>
      </c>
      <c r="R31" s="144">
        <f t="shared" si="7"/>
        <v>0</v>
      </c>
      <c r="S31" s="211">
        <f>+N31+C31+Q31+R31</f>
        <v>-40000</v>
      </c>
      <c r="T31" s="129" t="e">
        <f>+M31/(Q31+F31+R31)</f>
        <v>#DIV/0!</v>
      </c>
      <c r="U31" s="162"/>
      <c r="V31" s="144"/>
      <c r="W31" s="144"/>
      <c r="X31" s="8"/>
      <c r="Y31" s="59"/>
      <c r="Z31" s="8"/>
      <c r="AA31" s="8"/>
      <c r="AB31" s="8"/>
    </row>
    <row r="32" spans="1:28" s="58" customFormat="1" hidden="1" x14ac:dyDescent="0.25">
      <c r="A32" s="54" t="s">
        <v>33</v>
      </c>
      <c r="B32" s="61"/>
      <c r="C32" s="8"/>
      <c r="D32" s="144">
        <f>V32+Z32</f>
        <v>0</v>
      </c>
      <c r="E32" s="144"/>
      <c r="F32" s="144">
        <f>D32+E32</f>
        <v>0</v>
      </c>
      <c r="G32" s="144"/>
      <c r="H32" s="144">
        <f>F32-G32</f>
        <v>0</v>
      </c>
      <c r="I32" s="128" t="e">
        <f>G32/F32</f>
        <v>#DIV/0!</v>
      </c>
      <c r="J32" s="209"/>
      <c r="K32" s="282"/>
      <c r="L32" s="128" t="e">
        <f>(K32+J32)/F32</f>
        <v>#DIV/0!</v>
      </c>
      <c r="M32" s="144">
        <f>K32+G32+J32</f>
        <v>0</v>
      </c>
      <c r="N32" s="144">
        <f>H32-K32-J32</f>
        <v>0</v>
      </c>
      <c r="O32" s="210" t="e">
        <f>M32/F32</f>
        <v>#DIV/0!</v>
      </c>
      <c r="P32" s="162"/>
      <c r="Q32" s="144">
        <f t="shared" si="7"/>
        <v>0</v>
      </c>
      <c r="R32" s="144">
        <f t="shared" si="7"/>
        <v>0</v>
      </c>
      <c r="S32" s="211">
        <f>+N32+C32+Q32+R32</f>
        <v>0</v>
      </c>
      <c r="T32" s="129" t="e">
        <f>+M32/(Q32+F32+R32)</f>
        <v>#DIV/0!</v>
      </c>
      <c r="U32" s="162"/>
      <c r="V32" s="144"/>
      <c r="W32" s="144"/>
      <c r="X32" s="8"/>
      <c r="Y32" s="59"/>
      <c r="Z32" s="8"/>
      <c r="AA32" s="8"/>
      <c r="AB32" s="8"/>
    </row>
    <row r="33" spans="1:28" hidden="1" x14ac:dyDescent="0.25">
      <c r="A33" s="60"/>
      <c r="B33" s="61"/>
      <c r="C33" s="6"/>
      <c r="D33" s="140"/>
      <c r="E33" s="140"/>
      <c r="F33" s="140"/>
      <c r="G33" s="140"/>
      <c r="H33" s="140"/>
      <c r="I33" s="141"/>
      <c r="J33" s="188"/>
      <c r="K33" s="280"/>
      <c r="L33" s="141"/>
      <c r="M33" s="140"/>
      <c r="N33" s="140"/>
      <c r="O33" s="205"/>
      <c r="Q33" s="140"/>
      <c r="R33" s="140"/>
      <c r="S33" s="142"/>
      <c r="T33" s="206"/>
      <c r="V33" s="140"/>
      <c r="W33" s="140"/>
      <c r="X33" s="6"/>
      <c r="Y33" s="48"/>
      <c r="Z33" s="6"/>
      <c r="AA33" s="6"/>
      <c r="AB33" s="6"/>
    </row>
    <row r="34" spans="1:28" hidden="1" x14ac:dyDescent="0.25">
      <c r="A34" s="62" t="s">
        <v>40</v>
      </c>
      <c r="B34" s="46" t="s">
        <v>41</v>
      </c>
      <c r="C34" s="7">
        <f>SUM(C35:C37)</f>
        <v>0</v>
      </c>
      <c r="D34" s="145">
        <f>SUM(D35:D37)</f>
        <v>0</v>
      </c>
      <c r="E34" s="145">
        <f>SUM(E35:E37)</f>
        <v>0</v>
      </c>
      <c r="F34" s="143">
        <f>D34+E34</f>
        <v>0</v>
      </c>
      <c r="G34" s="143">
        <f>SUM(G35:G37)</f>
        <v>0</v>
      </c>
      <c r="H34" s="143">
        <f>F34-G34</f>
        <v>0</v>
      </c>
      <c r="I34" s="127" t="e">
        <f>G34/F34</f>
        <v>#DIV/0!</v>
      </c>
      <c r="J34" s="143">
        <f>SUM(J35:J37)</f>
        <v>0</v>
      </c>
      <c r="K34" s="281">
        <f>SUM(K35:K37)</f>
        <v>0</v>
      </c>
      <c r="L34" s="127" t="e">
        <f>(K34+J34)/F34</f>
        <v>#DIV/0!</v>
      </c>
      <c r="M34" s="143">
        <f>K34+G34+J34</f>
        <v>0</v>
      </c>
      <c r="N34" s="143">
        <f>H34-K34-J34</f>
        <v>0</v>
      </c>
      <c r="O34" s="127" t="e">
        <f>M34/F34</f>
        <v>#DIV/0!</v>
      </c>
      <c r="P34" s="207"/>
      <c r="Q34" s="143">
        <f>SUM(Q35:Q37)</f>
        <v>0</v>
      </c>
      <c r="R34" s="143">
        <f>SUM(R35:R37)</f>
        <v>0</v>
      </c>
      <c r="S34" s="208">
        <f>+N34+C34+Q34+R34</f>
        <v>0</v>
      </c>
      <c r="T34" s="127" t="e">
        <f>+M34/(Q34+F34+R34)</f>
        <v>#DIV/0!</v>
      </c>
      <c r="V34" s="145">
        <f>SUM(V35:V37)</f>
        <v>0</v>
      </c>
      <c r="W34" s="145">
        <f>SUM(W35:W37)</f>
        <v>0</v>
      </c>
      <c r="X34" s="7">
        <f>SUM(X35:X37)</f>
        <v>0</v>
      </c>
      <c r="Y34" s="48"/>
      <c r="Z34" s="7">
        <f>SUM(Z35:Z37)</f>
        <v>0</v>
      </c>
      <c r="AA34" s="7">
        <f>SUM(AA35:AA37)</f>
        <v>0</v>
      </c>
      <c r="AB34" s="7">
        <f>SUM(AB35:AB37)</f>
        <v>0</v>
      </c>
    </row>
    <row r="35" spans="1:28" s="58" customFormat="1" hidden="1" x14ac:dyDescent="0.25">
      <c r="A35" s="54" t="s">
        <v>31</v>
      </c>
      <c r="B35" s="61"/>
      <c r="C35" s="8"/>
      <c r="D35" s="144">
        <f>V35+Z35</f>
        <v>0</v>
      </c>
      <c r="E35" s="144"/>
      <c r="F35" s="144">
        <f>D35+E35</f>
        <v>0</v>
      </c>
      <c r="G35" s="144"/>
      <c r="H35" s="144">
        <f>F35-G35</f>
        <v>0</v>
      </c>
      <c r="I35" s="128" t="e">
        <f>G35/F35</f>
        <v>#DIV/0!</v>
      </c>
      <c r="J35" s="209"/>
      <c r="K35" s="282"/>
      <c r="L35" s="128" t="e">
        <f>(K35+J35)/F35</f>
        <v>#DIV/0!</v>
      </c>
      <c r="M35" s="144">
        <f>K35+G35+J35</f>
        <v>0</v>
      </c>
      <c r="N35" s="144">
        <f>H35-K35-J35</f>
        <v>0</v>
      </c>
      <c r="O35" s="210" t="e">
        <f>M35/F35</f>
        <v>#DIV/0!</v>
      </c>
      <c r="P35" s="162"/>
      <c r="Q35" s="144">
        <f t="shared" ref="Q35:R37" si="8">W35+AA35</f>
        <v>0</v>
      </c>
      <c r="R35" s="144">
        <f t="shared" si="8"/>
        <v>0</v>
      </c>
      <c r="S35" s="211">
        <f>+N35+C35+Q35+R35</f>
        <v>0</v>
      </c>
      <c r="T35" s="129" t="e">
        <f>+M35/(Q35+F35+R35)</f>
        <v>#DIV/0!</v>
      </c>
      <c r="U35" s="162"/>
      <c r="V35" s="144"/>
      <c r="W35" s="144"/>
      <c r="X35" s="8"/>
      <c r="Y35" s="59"/>
      <c r="Z35" s="8"/>
      <c r="AA35" s="8"/>
      <c r="AB35" s="8"/>
    </row>
    <row r="36" spans="1:28" s="58" customFormat="1" hidden="1" x14ac:dyDescent="0.25">
      <c r="A36" s="54" t="s">
        <v>32</v>
      </c>
      <c r="B36" s="61"/>
      <c r="C36" s="8"/>
      <c r="D36" s="144">
        <f>V36+Z36</f>
        <v>0</v>
      </c>
      <c r="E36" s="144"/>
      <c r="F36" s="144">
        <f>D36+E36</f>
        <v>0</v>
      </c>
      <c r="G36" s="144"/>
      <c r="H36" s="144">
        <f>F36-G36</f>
        <v>0</v>
      </c>
      <c r="I36" s="128" t="e">
        <f>G36/F36</f>
        <v>#DIV/0!</v>
      </c>
      <c r="J36" s="209"/>
      <c r="K36" s="282"/>
      <c r="L36" s="128" t="e">
        <f>(K36+J36)/F36</f>
        <v>#DIV/0!</v>
      </c>
      <c r="M36" s="144">
        <f>K36+G36+J36</f>
        <v>0</v>
      </c>
      <c r="N36" s="144">
        <f>H36-K36-J36</f>
        <v>0</v>
      </c>
      <c r="O36" s="210" t="e">
        <f>M36/F36</f>
        <v>#DIV/0!</v>
      </c>
      <c r="P36" s="162"/>
      <c r="Q36" s="144">
        <f t="shared" si="8"/>
        <v>0</v>
      </c>
      <c r="R36" s="144">
        <f t="shared" si="8"/>
        <v>0</v>
      </c>
      <c r="S36" s="211">
        <f>+N36+C36+Q36+R36</f>
        <v>0</v>
      </c>
      <c r="T36" s="129" t="e">
        <f>+M36/(Q36+F36+R36)</f>
        <v>#DIV/0!</v>
      </c>
      <c r="U36" s="162"/>
      <c r="V36" s="144"/>
      <c r="W36" s="144"/>
      <c r="X36" s="8"/>
      <c r="Y36" s="59"/>
      <c r="Z36" s="8"/>
      <c r="AA36" s="8"/>
      <c r="AB36" s="8"/>
    </row>
    <row r="37" spans="1:28" s="58" customFormat="1" hidden="1" x14ac:dyDescent="0.25">
      <c r="A37" s="54" t="s">
        <v>33</v>
      </c>
      <c r="B37" s="61"/>
      <c r="C37" s="8"/>
      <c r="D37" s="144">
        <f>V37+Z37</f>
        <v>0</v>
      </c>
      <c r="E37" s="144"/>
      <c r="F37" s="144">
        <f>D37+E37</f>
        <v>0</v>
      </c>
      <c r="G37" s="144"/>
      <c r="H37" s="144">
        <f>F37-G37</f>
        <v>0</v>
      </c>
      <c r="I37" s="128" t="e">
        <f>G37/F37</f>
        <v>#DIV/0!</v>
      </c>
      <c r="J37" s="209"/>
      <c r="K37" s="282"/>
      <c r="L37" s="128" t="e">
        <f>(K37+J37)/F37</f>
        <v>#DIV/0!</v>
      </c>
      <c r="M37" s="144">
        <f>K37+G37+J37</f>
        <v>0</v>
      </c>
      <c r="N37" s="144">
        <f>H37-K37-J37</f>
        <v>0</v>
      </c>
      <c r="O37" s="210" t="e">
        <f>M37/F37</f>
        <v>#DIV/0!</v>
      </c>
      <c r="P37" s="162"/>
      <c r="Q37" s="144">
        <f t="shared" si="8"/>
        <v>0</v>
      </c>
      <c r="R37" s="144">
        <f t="shared" si="8"/>
        <v>0</v>
      </c>
      <c r="S37" s="211">
        <f>+N37+C37+Q37+R37</f>
        <v>0</v>
      </c>
      <c r="T37" s="129" t="e">
        <f>+M37/(Q37+F37+R37)</f>
        <v>#DIV/0!</v>
      </c>
      <c r="U37" s="162"/>
      <c r="V37" s="144"/>
      <c r="W37" s="144"/>
      <c r="X37" s="8"/>
      <c r="Y37" s="59"/>
      <c r="Z37" s="8"/>
      <c r="AA37" s="8"/>
      <c r="AB37" s="8"/>
    </row>
    <row r="38" spans="1:28" x14ac:dyDescent="0.25">
      <c r="A38" s="60"/>
      <c r="B38" s="61"/>
      <c r="C38" s="6"/>
      <c r="D38" s="140"/>
      <c r="E38" s="140"/>
      <c r="F38" s="140"/>
      <c r="G38" s="140"/>
      <c r="H38" s="140"/>
      <c r="I38" s="141"/>
      <c r="J38" s="188"/>
      <c r="K38" s="280"/>
      <c r="L38" s="141"/>
      <c r="M38" s="140"/>
      <c r="N38" s="140"/>
      <c r="O38" s="205"/>
      <c r="Q38" s="140"/>
      <c r="R38" s="140"/>
      <c r="S38" s="142"/>
      <c r="T38" s="206"/>
      <c r="V38" s="140"/>
      <c r="W38" s="140"/>
      <c r="X38" s="6"/>
      <c r="Y38" s="48"/>
      <c r="Z38" s="6"/>
      <c r="AA38" s="6"/>
      <c r="AB38" s="6"/>
    </row>
    <row r="39" spans="1:28" ht="30" x14ac:dyDescent="0.25">
      <c r="A39" s="51" t="s">
        <v>42</v>
      </c>
      <c r="B39" s="46" t="s">
        <v>43</v>
      </c>
      <c r="C39" s="7">
        <f>SUM(C40:C42)</f>
        <v>0</v>
      </c>
      <c r="D39" s="145">
        <f>SUM(D40:D42)</f>
        <v>0</v>
      </c>
      <c r="E39" s="145">
        <f>SUM(E40:E42)</f>
        <v>47334.33</v>
      </c>
      <c r="F39" s="143">
        <f>D39+E39</f>
        <v>47334.33</v>
      </c>
      <c r="G39" s="143">
        <f>G40+G41</f>
        <v>35097</v>
      </c>
      <c r="H39" s="143">
        <f>F39-G39</f>
        <v>12237.330000000002</v>
      </c>
      <c r="I39" s="127">
        <f>G39/F39</f>
        <v>0.74147030284362314</v>
      </c>
      <c r="J39" s="143">
        <f>SUM(J40:J42)</f>
        <v>0</v>
      </c>
      <c r="K39" s="281">
        <f>K41</f>
        <v>5000</v>
      </c>
      <c r="L39" s="127">
        <f>(K39+J39)/F39</f>
        <v>0.1056315786026759</v>
      </c>
      <c r="M39" s="143">
        <f>K39+G39+J39</f>
        <v>40097</v>
      </c>
      <c r="N39" s="143">
        <f>H39-K39-J39</f>
        <v>7237.3300000000017</v>
      </c>
      <c r="O39" s="127">
        <f>M39/F39</f>
        <v>0.84710188144629905</v>
      </c>
      <c r="P39" s="207"/>
      <c r="Q39" s="143">
        <f>SUM(Q40:Q42)</f>
        <v>0</v>
      </c>
      <c r="R39" s="143">
        <f>SUM(R40:R42)</f>
        <v>0</v>
      </c>
      <c r="S39" s="208">
        <f>+N39+C39+Q39+R39</f>
        <v>7237.3300000000017</v>
      </c>
      <c r="T39" s="127">
        <f>+M39/(Q39+F39+R39)</f>
        <v>0.84710188144629905</v>
      </c>
      <c r="V39" s="145">
        <f>SUM(V40:V42)</f>
        <v>0</v>
      </c>
      <c r="W39" s="145">
        <f>SUM(W40:W42)</f>
        <v>0</v>
      </c>
      <c r="X39" s="7">
        <f>SUM(X40:X42)</f>
        <v>0</v>
      </c>
      <c r="Y39" s="48"/>
      <c r="Z39" s="7">
        <f>SUM(Z40:Z42)</f>
        <v>0</v>
      </c>
      <c r="AA39" s="7">
        <f>SUM(AA40:AA42)</f>
        <v>0</v>
      </c>
      <c r="AB39" s="7">
        <f>SUM(AB40:AB42)</f>
        <v>0</v>
      </c>
    </row>
    <row r="40" spans="1:28" s="58" customFormat="1" hidden="1" x14ac:dyDescent="0.25">
      <c r="A40" s="54" t="s">
        <v>31</v>
      </c>
      <c r="B40" s="61"/>
      <c r="C40" s="8"/>
      <c r="D40" s="144">
        <f>V40+Z40</f>
        <v>0</v>
      </c>
      <c r="E40" s="144"/>
      <c r="F40" s="144">
        <f>D40+E40</f>
        <v>0</v>
      </c>
      <c r="G40" s="144"/>
      <c r="H40" s="144">
        <f>F40-G40</f>
        <v>0</v>
      </c>
      <c r="I40" s="128" t="e">
        <f>G40/F40</f>
        <v>#DIV/0!</v>
      </c>
      <c r="J40" s="209"/>
      <c r="K40" s="282"/>
      <c r="L40" s="128" t="e">
        <f>(K40+J40)/F40</f>
        <v>#DIV/0!</v>
      </c>
      <c r="M40" s="144">
        <f>K40+G40+J40</f>
        <v>0</v>
      </c>
      <c r="N40" s="144">
        <f>H40-K40-J40</f>
        <v>0</v>
      </c>
      <c r="O40" s="210" t="e">
        <f>M40/F40</f>
        <v>#DIV/0!</v>
      </c>
      <c r="P40" s="162"/>
      <c r="Q40" s="144">
        <f t="shared" ref="Q40:R42" si="9">W40+AA40</f>
        <v>0</v>
      </c>
      <c r="R40" s="144">
        <f t="shared" si="9"/>
        <v>0</v>
      </c>
      <c r="S40" s="211">
        <f>+N40+C40+Q40+R40</f>
        <v>0</v>
      </c>
      <c r="T40" s="129" t="e">
        <f>+M40/(Q40+F40+R40)</f>
        <v>#DIV/0!</v>
      </c>
      <c r="U40" s="162"/>
      <c r="V40" s="144"/>
      <c r="W40" s="144"/>
      <c r="X40" s="8"/>
      <c r="Y40" s="59"/>
      <c r="Z40" s="8"/>
      <c r="AA40" s="8"/>
      <c r="AB40" s="8"/>
    </row>
    <row r="41" spans="1:28" s="58" customFormat="1" x14ac:dyDescent="0.25">
      <c r="A41" s="54" t="s">
        <v>32</v>
      </c>
      <c r="B41" s="61"/>
      <c r="C41" s="8"/>
      <c r="D41" s="144">
        <f>V41+Z41</f>
        <v>0</v>
      </c>
      <c r="E41" s="144">
        <v>47334.33</v>
      </c>
      <c r="F41" s="144">
        <f>D41+E41</f>
        <v>47334.33</v>
      </c>
      <c r="G41" s="144">
        <v>35097</v>
      </c>
      <c r="H41" s="144">
        <f>F41-G41</f>
        <v>12237.330000000002</v>
      </c>
      <c r="I41" s="128">
        <f>G41/F41</f>
        <v>0.74147030284362314</v>
      </c>
      <c r="J41" s="209"/>
      <c r="K41" s="282">
        <v>5000</v>
      </c>
      <c r="L41" s="128">
        <f>(K41+J41)/F41</f>
        <v>0.1056315786026759</v>
      </c>
      <c r="M41" s="144">
        <f>K41+G41+J41</f>
        <v>40097</v>
      </c>
      <c r="N41" s="144">
        <f>H41-K41-J41</f>
        <v>7237.3300000000017</v>
      </c>
      <c r="O41" s="210">
        <f>M41/F41</f>
        <v>0.84710188144629905</v>
      </c>
      <c r="P41" s="162"/>
      <c r="Q41" s="144">
        <f t="shared" si="9"/>
        <v>0</v>
      </c>
      <c r="R41" s="144">
        <f t="shared" si="9"/>
        <v>0</v>
      </c>
      <c r="S41" s="211">
        <f>+N41+C41+Q41+R41</f>
        <v>7237.3300000000017</v>
      </c>
      <c r="T41" s="129">
        <f>+M41/(Q41+F41+R41)</f>
        <v>0.84710188144629905</v>
      </c>
      <c r="U41" s="162"/>
      <c r="V41" s="144"/>
      <c r="W41" s="144"/>
      <c r="X41" s="8"/>
      <c r="Y41" s="59"/>
      <c r="Z41" s="8"/>
      <c r="AA41" s="8"/>
      <c r="AB41" s="8"/>
    </row>
    <row r="42" spans="1:28" s="58" customFormat="1" hidden="1" x14ac:dyDescent="0.25">
      <c r="A42" s="54" t="s">
        <v>33</v>
      </c>
      <c r="B42" s="61"/>
      <c r="C42" s="8"/>
      <c r="D42" s="144">
        <f>V42+Z42</f>
        <v>0</v>
      </c>
      <c r="E42" s="144"/>
      <c r="F42" s="144">
        <f>D42+E42</f>
        <v>0</v>
      </c>
      <c r="G42" s="144"/>
      <c r="H42" s="144">
        <f>F42-G42</f>
        <v>0</v>
      </c>
      <c r="I42" s="128" t="e">
        <f>G42/F42</f>
        <v>#DIV/0!</v>
      </c>
      <c r="J42" s="209"/>
      <c r="K42" s="282"/>
      <c r="L42" s="128" t="e">
        <f>(K42+J42)/F42</f>
        <v>#DIV/0!</v>
      </c>
      <c r="M42" s="144">
        <f>K42+G42+J42</f>
        <v>0</v>
      </c>
      <c r="N42" s="144">
        <f>H42-K42-J42</f>
        <v>0</v>
      </c>
      <c r="O42" s="210" t="e">
        <f>M42/F42</f>
        <v>#DIV/0!</v>
      </c>
      <c r="P42" s="162"/>
      <c r="Q42" s="144">
        <f t="shared" si="9"/>
        <v>0</v>
      </c>
      <c r="R42" s="144">
        <f t="shared" si="9"/>
        <v>0</v>
      </c>
      <c r="S42" s="211">
        <f>+N42+C42+Q42+R42</f>
        <v>0</v>
      </c>
      <c r="T42" s="129" t="e">
        <f>+M42/(Q42+F42+R42)</f>
        <v>#DIV/0!</v>
      </c>
      <c r="U42" s="162"/>
      <c r="V42" s="144"/>
      <c r="W42" s="144"/>
      <c r="X42" s="8"/>
      <c r="Y42" s="59"/>
      <c r="Z42" s="8"/>
      <c r="AA42" s="8"/>
      <c r="AB42" s="8"/>
    </row>
    <row r="43" spans="1:28" x14ac:dyDescent="0.25">
      <c r="A43" s="60"/>
      <c r="B43" s="61"/>
      <c r="C43" s="6"/>
      <c r="D43" s="140"/>
      <c r="E43" s="140"/>
      <c r="F43" s="140"/>
      <c r="G43" s="140"/>
      <c r="H43" s="140"/>
      <c r="I43" s="141"/>
      <c r="J43" s="188"/>
      <c r="K43" s="283"/>
      <c r="L43" s="141"/>
      <c r="M43" s="140"/>
      <c r="N43" s="140"/>
      <c r="O43" s="205"/>
      <c r="Q43" s="140"/>
      <c r="R43" s="140"/>
      <c r="S43" s="142"/>
      <c r="T43" s="206"/>
      <c r="V43" s="140"/>
      <c r="W43" s="140"/>
      <c r="X43" s="6"/>
      <c r="Y43" s="48"/>
      <c r="Z43" s="6"/>
      <c r="AA43" s="6"/>
      <c r="AB43" s="6"/>
    </row>
    <row r="44" spans="1:28" ht="30" x14ac:dyDescent="0.25">
      <c r="A44" s="51" t="s">
        <v>44</v>
      </c>
      <c r="B44" s="46" t="s">
        <v>45</v>
      </c>
      <c r="C44" s="7">
        <f>SUM(C45:C47)</f>
        <v>0</v>
      </c>
      <c r="D44" s="145">
        <f>SUM(D45:D47)</f>
        <v>0</v>
      </c>
      <c r="E44" s="145">
        <f>SUM(E45:E47)</f>
        <v>0</v>
      </c>
      <c r="F44" s="143">
        <f>D44+E44</f>
        <v>0</v>
      </c>
      <c r="G44" s="143">
        <f>SUM(G45:G47)</f>
        <v>0</v>
      </c>
      <c r="H44" s="143">
        <f>F44-G44</f>
        <v>0</v>
      </c>
      <c r="I44" s="127" t="e">
        <f>G44/F44</f>
        <v>#DIV/0!</v>
      </c>
      <c r="J44" s="143">
        <f>SUM(J45:J47)</f>
        <v>0</v>
      </c>
      <c r="K44" s="281">
        <f>SUM(K45:K47)</f>
        <v>0</v>
      </c>
      <c r="L44" s="127" t="e">
        <f>(K44+J44)/F44</f>
        <v>#DIV/0!</v>
      </c>
      <c r="M44" s="143">
        <f>K44+G44+J44</f>
        <v>0</v>
      </c>
      <c r="N44" s="143">
        <f>H44-K44-J44</f>
        <v>0</v>
      </c>
      <c r="O44" s="127" t="e">
        <f>M44/F44</f>
        <v>#DIV/0!</v>
      </c>
      <c r="P44" s="207"/>
      <c r="Q44" s="143">
        <f>SUM(Q45:Q47)</f>
        <v>0</v>
      </c>
      <c r="R44" s="143">
        <f>SUM(R45:R47)</f>
        <v>0</v>
      </c>
      <c r="S44" s="208">
        <f>+N44+C44+Q44+R44</f>
        <v>0</v>
      </c>
      <c r="T44" s="127" t="e">
        <f>+M44/(Q44+F44+R44)</f>
        <v>#DIV/0!</v>
      </c>
      <c r="V44" s="145">
        <f>SUM(V45:V47)</f>
        <v>0</v>
      </c>
      <c r="W44" s="145">
        <f>SUM(W45:W47)</f>
        <v>0</v>
      </c>
      <c r="X44" s="7">
        <f>SUM(X45:X47)</f>
        <v>0</v>
      </c>
      <c r="Y44" s="48"/>
      <c r="Z44" s="7">
        <f>SUM(Z45:Z47)</f>
        <v>0</v>
      </c>
      <c r="AA44" s="7">
        <f>SUM(AA45:AA47)</f>
        <v>0</v>
      </c>
      <c r="AB44" s="7">
        <f>SUM(AB45:AB47)</f>
        <v>0</v>
      </c>
    </row>
    <row r="45" spans="1:28" s="58" customFormat="1" hidden="1" x14ac:dyDescent="0.25">
      <c r="A45" s="54" t="s">
        <v>31</v>
      </c>
      <c r="B45" s="61"/>
      <c r="C45" s="8"/>
      <c r="D45" s="144">
        <f>V45+Z45</f>
        <v>0</v>
      </c>
      <c r="E45" s="144"/>
      <c r="F45" s="144">
        <f>D45+E45</f>
        <v>0</v>
      </c>
      <c r="G45" s="144"/>
      <c r="H45" s="144">
        <f>F45-G45</f>
        <v>0</v>
      </c>
      <c r="I45" s="128" t="e">
        <f>G45/F45</f>
        <v>#DIV/0!</v>
      </c>
      <c r="J45" s="209"/>
      <c r="K45" s="282"/>
      <c r="L45" s="128" t="e">
        <f>(K45+J45)/F45</f>
        <v>#DIV/0!</v>
      </c>
      <c r="M45" s="144">
        <f>K45+G45+J45</f>
        <v>0</v>
      </c>
      <c r="N45" s="144">
        <f>H45-K45-J45</f>
        <v>0</v>
      </c>
      <c r="O45" s="210" t="e">
        <f>M45/F45</f>
        <v>#DIV/0!</v>
      </c>
      <c r="P45" s="162"/>
      <c r="Q45" s="144">
        <f t="shared" ref="Q45:R47" si="10">W45+AA45</f>
        <v>0</v>
      </c>
      <c r="R45" s="144">
        <f t="shared" si="10"/>
        <v>0</v>
      </c>
      <c r="S45" s="211">
        <f>+N45+C45+Q45+R45</f>
        <v>0</v>
      </c>
      <c r="T45" s="129" t="e">
        <f>+M45/(Q45+F45+R45)</f>
        <v>#DIV/0!</v>
      </c>
      <c r="U45" s="162"/>
      <c r="V45" s="144"/>
      <c r="W45" s="144"/>
      <c r="X45" s="8"/>
      <c r="Y45" s="59"/>
      <c r="Z45" s="8"/>
      <c r="AA45" s="8"/>
      <c r="AB45" s="8"/>
    </row>
    <row r="46" spans="1:28" s="58" customFormat="1" x14ac:dyDescent="0.25">
      <c r="A46" s="54" t="s">
        <v>32</v>
      </c>
      <c r="B46" s="61"/>
      <c r="C46" s="8"/>
      <c r="D46" s="144">
        <f>V46+Z46</f>
        <v>0</v>
      </c>
      <c r="E46" s="144"/>
      <c r="F46" s="144">
        <f>D46+E46</f>
        <v>0</v>
      </c>
      <c r="G46" s="144"/>
      <c r="H46" s="144">
        <f>F46-G46</f>
        <v>0</v>
      </c>
      <c r="I46" s="128" t="e">
        <f>G46/F46</f>
        <v>#DIV/0!</v>
      </c>
      <c r="J46" s="209"/>
      <c r="K46" s="282"/>
      <c r="L46" s="128" t="e">
        <f>(K46+J46)/F46</f>
        <v>#DIV/0!</v>
      </c>
      <c r="M46" s="144">
        <f>K46+G46+J46</f>
        <v>0</v>
      </c>
      <c r="N46" s="144">
        <f>H46-K46-J46</f>
        <v>0</v>
      </c>
      <c r="O46" s="210" t="e">
        <f>M46/F46</f>
        <v>#DIV/0!</v>
      </c>
      <c r="P46" s="162"/>
      <c r="Q46" s="144">
        <f t="shared" si="10"/>
        <v>0</v>
      </c>
      <c r="R46" s="144">
        <f t="shared" si="10"/>
        <v>0</v>
      </c>
      <c r="S46" s="211">
        <f>+N46+C46+Q46+R46</f>
        <v>0</v>
      </c>
      <c r="T46" s="129" t="e">
        <f>+M46/(Q46+F46+R46)</f>
        <v>#DIV/0!</v>
      </c>
      <c r="U46" s="162"/>
      <c r="V46" s="144"/>
      <c r="W46" s="144"/>
      <c r="X46" s="8"/>
      <c r="Y46" s="59"/>
      <c r="Z46" s="8"/>
      <c r="AA46" s="8"/>
      <c r="AB46" s="8"/>
    </row>
    <row r="47" spans="1:28" s="58" customFormat="1" hidden="1" x14ac:dyDescent="0.25">
      <c r="A47" s="54" t="s">
        <v>33</v>
      </c>
      <c r="B47" s="61"/>
      <c r="C47" s="8"/>
      <c r="D47" s="144">
        <f>V47+Z47</f>
        <v>0</v>
      </c>
      <c r="E47" s="144"/>
      <c r="F47" s="144">
        <f>D47+E47</f>
        <v>0</v>
      </c>
      <c r="G47" s="144"/>
      <c r="H47" s="144">
        <f>F47-G47</f>
        <v>0</v>
      </c>
      <c r="I47" s="128" t="e">
        <f>G47/F47</f>
        <v>#DIV/0!</v>
      </c>
      <c r="J47" s="209"/>
      <c r="K47" s="282"/>
      <c r="L47" s="128" t="e">
        <f>(K47+J47)/F47</f>
        <v>#DIV/0!</v>
      </c>
      <c r="M47" s="144">
        <f>K47+G47+J47</f>
        <v>0</v>
      </c>
      <c r="N47" s="144">
        <f>H47-K47-J47</f>
        <v>0</v>
      </c>
      <c r="O47" s="210" t="e">
        <f>M47/F47</f>
        <v>#DIV/0!</v>
      </c>
      <c r="P47" s="162"/>
      <c r="Q47" s="144">
        <f t="shared" si="10"/>
        <v>0</v>
      </c>
      <c r="R47" s="144">
        <f t="shared" si="10"/>
        <v>0</v>
      </c>
      <c r="S47" s="211">
        <f>+N47+C47+Q47+R47</f>
        <v>0</v>
      </c>
      <c r="T47" s="129" t="e">
        <f>+M47/(Q47+F47+R47)</f>
        <v>#DIV/0!</v>
      </c>
      <c r="U47" s="162"/>
      <c r="V47" s="144"/>
      <c r="W47" s="144"/>
      <c r="X47" s="8"/>
      <c r="Y47" s="59"/>
      <c r="Z47" s="8"/>
      <c r="AA47" s="8"/>
      <c r="AB47" s="8"/>
    </row>
    <row r="48" spans="1:28" x14ac:dyDescent="0.25">
      <c r="A48" s="60"/>
      <c r="B48" s="61"/>
      <c r="C48" s="6"/>
      <c r="D48" s="140"/>
      <c r="E48" s="140"/>
      <c r="F48" s="140"/>
      <c r="G48" s="140"/>
      <c r="H48" s="140"/>
      <c r="I48" s="141"/>
      <c r="J48" s="188"/>
      <c r="K48" s="280"/>
      <c r="L48" s="141"/>
      <c r="M48" s="140"/>
      <c r="N48" s="140"/>
      <c r="O48" s="205"/>
      <c r="Q48" s="140"/>
      <c r="R48" s="140"/>
      <c r="S48" s="142"/>
      <c r="T48" s="206"/>
      <c r="V48" s="140"/>
      <c r="W48" s="140"/>
      <c r="X48" s="6"/>
      <c r="Y48" s="48"/>
      <c r="Z48" s="6"/>
      <c r="AA48" s="6"/>
      <c r="AB48" s="6"/>
    </row>
    <row r="49" spans="1:31" s="164" customFormat="1" ht="30" x14ac:dyDescent="0.25">
      <c r="A49" s="152" t="s">
        <v>158</v>
      </c>
      <c r="B49" s="153" t="s">
        <v>159</v>
      </c>
      <c r="C49" s="154">
        <f>SUM(C50:C52)</f>
        <v>0</v>
      </c>
      <c r="D49" s="154">
        <v>0</v>
      </c>
      <c r="E49" s="154">
        <f>SUM(E50:E52)</f>
        <v>169492</v>
      </c>
      <c r="F49" s="155">
        <f>SUM(F50:F52)</f>
        <v>169492</v>
      </c>
      <c r="G49" s="154">
        <f>SUM(G50:G52)</f>
        <v>121281.06</v>
      </c>
      <c r="H49" s="154">
        <f>F49-G49</f>
        <v>48210.94</v>
      </c>
      <c r="I49" s="156">
        <f>G49/F49</f>
        <v>0.71555625044249871</v>
      </c>
      <c r="J49" s="157">
        <f>J51</f>
        <v>0</v>
      </c>
      <c r="K49" s="284">
        <f>K51</f>
        <v>24000</v>
      </c>
      <c r="L49" s="156">
        <f>(K49+J49)/F49</f>
        <v>0.14159960352111015</v>
      </c>
      <c r="M49" s="154">
        <f>K49+J49+G49</f>
        <v>145281.06</v>
      </c>
      <c r="N49" s="154">
        <f>H49-K49-J49</f>
        <v>24210.940000000002</v>
      </c>
      <c r="O49" s="159">
        <f>M49/F49</f>
        <v>0.85715585396360894</v>
      </c>
      <c r="P49" s="160"/>
      <c r="Q49" s="154"/>
      <c r="R49" s="154"/>
      <c r="S49" s="158">
        <f>+N49+C49</f>
        <v>24210.940000000002</v>
      </c>
      <c r="T49" s="161">
        <f>+M49/(Q49+F49+R49+C49)</f>
        <v>0.85715585396360894</v>
      </c>
      <c r="U49" s="162"/>
      <c r="V49" s="144"/>
      <c r="W49" s="144"/>
      <c r="X49" s="144"/>
      <c r="Y49" s="163"/>
      <c r="Z49" s="144"/>
      <c r="AA49" s="144"/>
      <c r="AB49" s="144"/>
      <c r="AC49" s="162"/>
      <c r="AD49" s="162"/>
      <c r="AE49" s="162"/>
    </row>
    <row r="50" spans="1:31" s="164" customFormat="1" hidden="1" x14ac:dyDescent="0.25">
      <c r="A50" s="165" t="s">
        <v>31</v>
      </c>
      <c r="B50" s="166"/>
      <c r="C50" s="167">
        <v>0</v>
      </c>
      <c r="D50" s="167"/>
      <c r="E50" s="167"/>
      <c r="F50" s="144">
        <f>E50+D50</f>
        <v>0</v>
      </c>
      <c r="G50" s="167">
        <f>SUM(D50:F50)</f>
        <v>0</v>
      </c>
      <c r="H50" s="167">
        <v>0</v>
      </c>
      <c r="I50" s="168"/>
      <c r="J50" s="169"/>
      <c r="K50" s="284"/>
      <c r="L50" s="168"/>
      <c r="M50" s="167"/>
      <c r="N50" s="167"/>
      <c r="O50" s="170"/>
      <c r="P50" s="171"/>
      <c r="Q50" s="167"/>
      <c r="R50" s="167"/>
      <c r="S50" s="158"/>
      <c r="T50" s="156"/>
      <c r="U50" s="162"/>
      <c r="V50" s="144"/>
      <c r="W50" s="144"/>
      <c r="X50" s="144"/>
      <c r="Y50" s="163"/>
      <c r="Z50" s="144"/>
      <c r="AA50" s="144"/>
      <c r="AB50" s="144"/>
      <c r="AC50" s="162"/>
      <c r="AD50" s="162"/>
      <c r="AE50" s="162"/>
    </row>
    <row r="51" spans="1:31" s="164" customFormat="1" x14ac:dyDescent="0.25">
      <c r="A51" s="165" t="s">
        <v>32</v>
      </c>
      <c r="B51" s="166"/>
      <c r="C51" s="167">
        <v>0</v>
      </c>
      <c r="D51" s="167"/>
      <c r="E51" s="275">
        <v>169492</v>
      </c>
      <c r="F51" s="144">
        <f>E51+D51</f>
        <v>169492</v>
      </c>
      <c r="G51" s="190">
        <v>121281.06</v>
      </c>
      <c r="H51" s="167">
        <f>F51-G51</f>
        <v>48210.94</v>
      </c>
      <c r="I51" s="168">
        <f>G51/F51</f>
        <v>0.71555625044249871</v>
      </c>
      <c r="J51" s="169"/>
      <c r="K51" s="284">
        <v>24000</v>
      </c>
      <c r="L51" s="168">
        <f>(J51+K51)/F51</f>
        <v>0.14159960352111015</v>
      </c>
      <c r="M51" s="167">
        <f>K51+J51+G51</f>
        <v>145281.06</v>
      </c>
      <c r="N51" s="167">
        <f>H51-K51-J51</f>
        <v>24210.940000000002</v>
      </c>
      <c r="O51" s="170">
        <f>M51/F51</f>
        <v>0.85715585396360894</v>
      </c>
      <c r="P51" s="171"/>
      <c r="Q51" s="167"/>
      <c r="R51" s="167"/>
      <c r="S51" s="158">
        <f>+N51+C51</f>
        <v>24210.940000000002</v>
      </c>
      <c r="T51" s="156">
        <f>+M51/(Q51+F51+R51+C51)</f>
        <v>0.85715585396360894</v>
      </c>
      <c r="U51" s="162"/>
      <c r="V51" s="144"/>
      <c r="W51" s="144"/>
      <c r="X51" s="144"/>
      <c r="Y51" s="163"/>
      <c r="Z51" s="144"/>
      <c r="AA51" s="144"/>
      <c r="AB51" s="144"/>
      <c r="AC51" s="162"/>
      <c r="AD51" s="162"/>
      <c r="AE51" s="162"/>
    </row>
    <row r="52" spans="1:31" s="178" customFormat="1" hidden="1" x14ac:dyDescent="0.25">
      <c r="A52" s="165" t="s">
        <v>33</v>
      </c>
      <c r="B52" s="166"/>
      <c r="C52" s="172">
        <v>0</v>
      </c>
      <c r="D52" s="172"/>
      <c r="E52" s="172"/>
      <c r="F52" s="140">
        <v>0</v>
      </c>
      <c r="G52" s="172"/>
      <c r="H52" s="172">
        <v>0</v>
      </c>
      <c r="I52" s="173"/>
      <c r="J52" s="174"/>
      <c r="K52" s="280"/>
      <c r="L52" s="173"/>
      <c r="M52" s="172"/>
      <c r="N52" s="175"/>
      <c r="O52" s="176"/>
      <c r="P52" s="146"/>
      <c r="Q52" s="172"/>
      <c r="R52" s="172"/>
      <c r="S52" s="142"/>
      <c r="T52" s="177"/>
      <c r="U52" s="146"/>
      <c r="V52" s="140"/>
      <c r="W52" s="140"/>
      <c r="X52" s="140"/>
      <c r="Y52" s="142"/>
      <c r="Z52" s="140"/>
      <c r="AA52" s="140"/>
      <c r="AB52" s="140"/>
      <c r="AC52" s="146"/>
      <c r="AD52" s="146"/>
      <c r="AE52" s="146"/>
    </row>
    <row r="53" spans="1:31" x14ac:dyDescent="0.25">
      <c r="A53" s="45" t="s">
        <v>46</v>
      </c>
      <c r="B53" s="46"/>
      <c r="C53" s="6"/>
      <c r="D53" s="140"/>
      <c r="E53" s="140"/>
      <c r="F53" s="140"/>
      <c r="G53" s="140"/>
      <c r="H53" s="140"/>
      <c r="I53" s="141"/>
      <c r="J53" s="188"/>
      <c r="K53" s="280"/>
      <c r="L53" s="141"/>
      <c r="M53" s="140"/>
      <c r="N53" s="140"/>
      <c r="O53" s="205"/>
      <c r="Q53" s="140"/>
      <c r="R53" s="140"/>
      <c r="S53" s="142"/>
      <c r="T53" s="206"/>
      <c r="V53" s="140"/>
      <c r="W53" s="140"/>
      <c r="X53" s="6"/>
      <c r="Y53" s="48"/>
      <c r="Z53" s="6"/>
      <c r="AA53" s="6"/>
      <c r="AB53" s="6"/>
    </row>
    <row r="54" spans="1:31" x14ac:dyDescent="0.25">
      <c r="A54" s="64"/>
      <c r="B54" s="46"/>
      <c r="C54" s="6"/>
      <c r="D54" s="140"/>
      <c r="E54" s="140"/>
      <c r="F54" s="140"/>
      <c r="G54" s="140"/>
      <c r="H54" s="140"/>
      <c r="I54" s="141"/>
      <c r="J54" s="188"/>
      <c r="K54" s="285"/>
      <c r="L54" s="141"/>
      <c r="M54" s="140"/>
      <c r="N54" s="140"/>
      <c r="O54" s="205"/>
      <c r="Q54" s="140"/>
      <c r="R54" s="140"/>
      <c r="S54" s="142"/>
      <c r="T54" s="206"/>
      <c r="V54" s="140"/>
      <c r="W54" s="140"/>
      <c r="X54" s="6"/>
      <c r="Y54" s="48"/>
      <c r="Z54" s="6"/>
      <c r="AA54" s="6"/>
      <c r="AB54" s="6"/>
    </row>
    <row r="55" spans="1:31" ht="45" x14ac:dyDescent="0.25">
      <c r="A55" s="51" t="s">
        <v>160</v>
      </c>
      <c r="B55" s="67" t="s">
        <v>150</v>
      </c>
      <c r="C55" s="7">
        <f>SUM(C56:C58)</f>
        <v>0</v>
      </c>
      <c r="D55" s="145">
        <f>SUM(D56:D58)</f>
        <v>281000</v>
      </c>
      <c r="E55" s="145">
        <f>SUM(E56:E58)</f>
        <v>0</v>
      </c>
      <c r="F55" s="143">
        <f>D55+E55</f>
        <v>281000</v>
      </c>
      <c r="G55" s="143">
        <f>G56+G57</f>
        <v>239367.94</v>
      </c>
      <c r="H55" s="143">
        <f>F55-G55</f>
        <v>41632.06</v>
      </c>
      <c r="I55" s="127">
        <f>G55/F55</f>
        <v>0.85184320284697512</v>
      </c>
      <c r="J55" s="143">
        <f>J56+J57</f>
        <v>0</v>
      </c>
      <c r="K55" s="281">
        <f>K56+K57</f>
        <v>74000</v>
      </c>
      <c r="L55" s="127">
        <f>(K55+J55)/F55</f>
        <v>0.26334519572953735</v>
      </c>
      <c r="M55" s="143">
        <f>K55+G55+J55</f>
        <v>313367.94</v>
      </c>
      <c r="N55" s="143">
        <f>H55-K55-J55</f>
        <v>-32367.940000000002</v>
      </c>
      <c r="O55" s="127">
        <f>M55/F55</f>
        <v>1.1151883985765125</v>
      </c>
      <c r="P55" s="207"/>
      <c r="Q55" s="143">
        <f>SUM(Q56:Q58)</f>
        <v>0</v>
      </c>
      <c r="R55" s="143">
        <f>SUM(R56:R58)</f>
        <v>0</v>
      </c>
      <c r="S55" s="208">
        <f>+N55+C55+Q55+R55</f>
        <v>-32367.940000000002</v>
      </c>
      <c r="T55" s="127">
        <f>+M55/(Q55+F55+R55)</f>
        <v>1.1151883985765125</v>
      </c>
      <c r="V55" s="145">
        <f>SUM(V56:V58)</f>
        <v>0</v>
      </c>
      <c r="W55" s="145">
        <f>SUM(W56:W58)</f>
        <v>0</v>
      </c>
      <c r="X55" s="7">
        <f>SUM(X56:X58)</f>
        <v>0</v>
      </c>
      <c r="Y55" s="48"/>
      <c r="Z55" s="7">
        <f>SUM(Z56:Z58)</f>
        <v>0</v>
      </c>
      <c r="AA55" s="7">
        <f>SUM(AA56:AA58)</f>
        <v>0</v>
      </c>
      <c r="AB55" s="7">
        <f>SUM(AB56:AB58)</f>
        <v>0</v>
      </c>
    </row>
    <row r="56" spans="1:31" s="58" customFormat="1" x14ac:dyDescent="0.25">
      <c r="A56" s="54" t="s">
        <v>31</v>
      </c>
      <c r="B56" s="61"/>
      <c r="C56" s="8"/>
      <c r="D56" s="144">
        <v>281000</v>
      </c>
      <c r="E56" s="144"/>
      <c r="F56" s="144">
        <f>D56+E56</f>
        <v>281000</v>
      </c>
      <c r="G56" s="190">
        <v>193381.08</v>
      </c>
      <c r="H56" s="144">
        <f>F56-G56</f>
        <v>87618.920000000013</v>
      </c>
      <c r="I56" s="128">
        <f>G56/F56</f>
        <v>0.688188896797153</v>
      </c>
      <c r="J56" s="209"/>
      <c r="K56" s="282"/>
      <c r="L56" s="128">
        <f>(K56+J56)/F56</f>
        <v>0</v>
      </c>
      <c r="M56" s="144">
        <f>K56+G56+J56</f>
        <v>193381.08</v>
      </c>
      <c r="N56" s="144">
        <f>H56-K56-J56</f>
        <v>87618.920000000013</v>
      </c>
      <c r="O56" s="210">
        <f>M56/F56</f>
        <v>0.688188896797153</v>
      </c>
      <c r="P56" s="162"/>
      <c r="Q56" s="144">
        <f t="shared" ref="Q56:R58" si="11">W56+AA56</f>
        <v>0</v>
      </c>
      <c r="R56" s="144">
        <f t="shared" si="11"/>
        <v>0</v>
      </c>
      <c r="S56" s="211">
        <f>+N56+C56+Q56+R56</f>
        <v>87618.920000000013</v>
      </c>
      <c r="T56" s="129">
        <f>+M56/(Q56+F56+R56)</f>
        <v>0.688188896797153</v>
      </c>
      <c r="U56" s="162"/>
      <c r="V56" s="144"/>
      <c r="W56" s="144"/>
      <c r="X56" s="8"/>
      <c r="Y56" s="59"/>
      <c r="Z56" s="8"/>
      <c r="AA56" s="8"/>
      <c r="AB56" s="8"/>
    </row>
    <row r="57" spans="1:31" s="58" customFormat="1" x14ac:dyDescent="0.25">
      <c r="A57" s="54" t="s">
        <v>32</v>
      </c>
      <c r="B57" s="61"/>
      <c r="C57" s="8"/>
      <c r="D57" s="144"/>
      <c r="E57" s="144"/>
      <c r="F57" s="144">
        <f>E57+D57</f>
        <v>0</v>
      </c>
      <c r="G57" s="144">
        <v>45986.86</v>
      </c>
      <c r="H57" s="144">
        <f>F57-G57</f>
        <v>-45986.86</v>
      </c>
      <c r="I57" s="128" t="e">
        <f>G57/F57</f>
        <v>#DIV/0!</v>
      </c>
      <c r="J57" s="169"/>
      <c r="K57" s="284">
        <v>74000</v>
      </c>
      <c r="L57" s="128" t="e">
        <f>(K57+J57)/F57</f>
        <v>#DIV/0!</v>
      </c>
      <c r="M57" s="144">
        <f>K57+G57+J57</f>
        <v>119986.86</v>
      </c>
      <c r="N57" s="144">
        <f>H57-K57-J57</f>
        <v>-119986.86</v>
      </c>
      <c r="O57" s="210" t="e">
        <f>M57/F57</f>
        <v>#DIV/0!</v>
      </c>
      <c r="P57" s="162"/>
      <c r="Q57" s="144">
        <f t="shared" si="11"/>
        <v>0</v>
      </c>
      <c r="R57" s="144">
        <f t="shared" si="11"/>
        <v>0</v>
      </c>
      <c r="S57" s="211">
        <f>+N57+C57+Q57+R57</f>
        <v>-119986.86</v>
      </c>
      <c r="T57" s="129" t="e">
        <f>+M57/(Q57+F57+R57)</f>
        <v>#DIV/0!</v>
      </c>
      <c r="U57" s="162"/>
      <c r="V57" s="144"/>
      <c r="W57" s="144"/>
      <c r="X57" s="8"/>
      <c r="Y57" s="59"/>
      <c r="Z57" s="8"/>
      <c r="AA57" s="8"/>
      <c r="AB57" s="8"/>
    </row>
    <row r="58" spans="1:31" s="58" customFormat="1" hidden="1" x14ac:dyDescent="0.25">
      <c r="A58" s="54" t="s">
        <v>33</v>
      </c>
      <c r="B58" s="61"/>
      <c r="C58" s="8"/>
      <c r="D58" s="144">
        <f>V58+Z58</f>
        <v>0</v>
      </c>
      <c r="E58" s="144"/>
      <c r="F58" s="144">
        <f>D58+E58</f>
        <v>0</v>
      </c>
      <c r="G58" s="144"/>
      <c r="H58" s="144">
        <f>F58-G58</f>
        <v>0</v>
      </c>
      <c r="I58" s="128" t="e">
        <f>G58/F58</f>
        <v>#DIV/0!</v>
      </c>
      <c r="J58" s="209"/>
      <c r="K58" s="282"/>
      <c r="L58" s="128" t="e">
        <f>(K58+J58)/F58</f>
        <v>#DIV/0!</v>
      </c>
      <c r="M58" s="144">
        <f>K58+G58+J58</f>
        <v>0</v>
      </c>
      <c r="N58" s="144">
        <f>H58-K58-J58</f>
        <v>0</v>
      </c>
      <c r="O58" s="210" t="e">
        <f>M58/F58</f>
        <v>#DIV/0!</v>
      </c>
      <c r="P58" s="162"/>
      <c r="Q58" s="144">
        <f t="shared" si="11"/>
        <v>0</v>
      </c>
      <c r="R58" s="144">
        <f t="shared" si="11"/>
        <v>0</v>
      </c>
      <c r="S58" s="211">
        <f>+N58+C58+Q58+R58</f>
        <v>0</v>
      </c>
      <c r="T58" s="129" t="e">
        <f>+M58/(Q58+F58+R58)</f>
        <v>#DIV/0!</v>
      </c>
      <c r="U58" s="162"/>
      <c r="V58" s="144"/>
      <c r="W58" s="144"/>
      <c r="X58" s="8"/>
      <c r="Y58" s="59"/>
      <c r="Z58" s="8"/>
      <c r="AA58" s="8"/>
      <c r="AB58" s="8"/>
    </row>
    <row r="59" spans="1:31" x14ac:dyDescent="0.25">
      <c r="A59" s="60"/>
      <c r="B59" s="61"/>
      <c r="C59" s="6"/>
      <c r="D59" s="140"/>
      <c r="E59" s="140"/>
      <c r="F59" s="140"/>
      <c r="G59" s="140"/>
      <c r="H59" s="140"/>
      <c r="I59" s="141"/>
      <c r="J59" s="188"/>
      <c r="K59" s="280"/>
      <c r="L59" s="141"/>
      <c r="M59" s="140"/>
      <c r="N59" s="140"/>
      <c r="O59" s="205"/>
      <c r="Q59" s="140"/>
      <c r="R59" s="140"/>
      <c r="S59" s="142"/>
      <c r="T59" s="206"/>
      <c r="V59" s="140"/>
      <c r="W59" s="140"/>
      <c r="X59" s="6"/>
      <c r="Y59" s="48"/>
      <c r="Z59" s="6"/>
      <c r="AA59" s="6"/>
      <c r="AB59" s="6"/>
    </row>
    <row r="60" spans="1:31" s="23" customFormat="1" x14ac:dyDescent="0.25">
      <c r="A60" s="62" t="s">
        <v>49</v>
      </c>
      <c r="B60" s="46"/>
      <c r="C60" s="7">
        <f>SUM(C61:C63)</f>
        <v>0</v>
      </c>
      <c r="D60" s="145">
        <f>SUM(D61:D63)</f>
        <v>281000</v>
      </c>
      <c r="E60" s="145">
        <f>SUM(E61:E63)</f>
        <v>216826.33000000002</v>
      </c>
      <c r="F60" s="145">
        <f>D60+E60</f>
        <v>497826.33</v>
      </c>
      <c r="G60" s="145">
        <f>SUM(G61:G63)</f>
        <v>395746</v>
      </c>
      <c r="H60" s="145">
        <f>F60-G60</f>
        <v>102080.33000000002</v>
      </c>
      <c r="I60" s="127">
        <f>G60/F60</f>
        <v>0.79494790884202526</v>
      </c>
      <c r="J60" s="145">
        <f>SUM(J61:J63)</f>
        <v>0</v>
      </c>
      <c r="K60" s="282">
        <f>SUM(K61:K63)</f>
        <v>143000</v>
      </c>
      <c r="L60" s="127">
        <f>(K60+J60)/F60</f>
        <v>0.28724876805933508</v>
      </c>
      <c r="M60" s="145">
        <f>K60+G60+J60</f>
        <v>538746</v>
      </c>
      <c r="N60" s="145">
        <f>H60-K60-J60</f>
        <v>-40919.669999999984</v>
      </c>
      <c r="O60" s="213">
        <f>M60/F60</f>
        <v>1.0821966769013602</v>
      </c>
      <c r="P60" s="130"/>
      <c r="Q60" s="145">
        <f>SUM(Q61:Q63)</f>
        <v>0</v>
      </c>
      <c r="R60" s="145">
        <f>SUM(R61:R63)</f>
        <v>0</v>
      </c>
      <c r="S60" s="208">
        <f>+N60+C60+Q60+R60</f>
        <v>-40919.669999999984</v>
      </c>
      <c r="T60" s="127">
        <f>+M60/(Q60+F60+R60)</f>
        <v>1.0821966769013602</v>
      </c>
      <c r="U60" s="130"/>
      <c r="V60" s="145">
        <f>SUM(V61:V63)</f>
        <v>0</v>
      </c>
      <c r="W60" s="145">
        <f>SUM(W61:W63)</f>
        <v>0</v>
      </c>
      <c r="X60" s="7">
        <f>SUM(X61:X63)</f>
        <v>0</v>
      </c>
      <c r="Y60" s="42"/>
      <c r="Z60" s="7">
        <f>SUM(Z61:Z63)</f>
        <v>0</v>
      </c>
      <c r="AA60" s="7">
        <f>SUM(AA61:AA63)</f>
        <v>0</v>
      </c>
      <c r="AB60" s="7">
        <f>SUM(AB61:AB63)</f>
        <v>0</v>
      </c>
    </row>
    <row r="61" spans="1:31" s="23" customFormat="1" x14ac:dyDescent="0.25">
      <c r="A61" s="45" t="s">
        <v>31</v>
      </c>
      <c r="B61" s="46"/>
      <c r="C61" s="7">
        <f t="shared" ref="C61:E63" si="12">+C30+C35+C40+C45+C56</f>
        <v>0</v>
      </c>
      <c r="D61" s="145">
        <f t="shared" si="12"/>
        <v>281000</v>
      </c>
      <c r="E61" s="145">
        <f t="shared" si="12"/>
        <v>0</v>
      </c>
      <c r="F61" s="145">
        <f>D61+E61</f>
        <v>281000</v>
      </c>
      <c r="G61" s="145">
        <f>+G30+G35+G40+G45+G56</f>
        <v>193381.08</v>
      </c>
      <c r="H61" s="145">
        <f>F61-G61</f>
        <v>87618.920000000013</v>
      </c>
      <c r="I61" s="127">
        <f>G61/F61</f>
        <v>0.688188896797153</v>
      </c>
      <c r="J61" s="145">
        <f t="shared" ref="J61:K63" si="13">+J30+J35+J40+J45+J56</f>
        <v>0</v>
      </c>
      <c r="K61" s="282">
        <f t="shared" si="13"/>
        <v>0</v>
      </c>
      <c r="L61" s="127">
        <f>(K61+J61)/F61</f>
        <v>0</v>
      </c>
      <c r="M61" s="145">
        <f>K61+G61+J61</f>
        <v>193381.08</v>
      </c>
      <c r="N61" s="145">
        <f>H61-K61-J61</f>
        <v>87618.920000000013</v>
      </c>
      <c r="O61" s="213">
        <f>M61/F61</f>
        <v>0.688188896797153</v>
      </c>
      <c r="P61" s="130"/>
      <c r="Q61" s="145">
        <f t="shared" ref="Q61:R63" si="14">+Q30+Q35+Q40+Q45+Q56</f>
        <v>0</v>
      </c>
      <c r="R61" s="145">
        <f t="shared" si="14"/>
        <v>0</v>
      </c>
      <c r="S61" s="208">
        <f>+N61+C61+Q61+R61</f>
        <v>87618.920000000013</v>
      </c>
      <c r="T61" s="127">
        <f>+M61/(Q61+F61+R61)</f>
        <v>0.688188896797153</v>
      </c>
      <c r="U61" s="130"/>
      <c r="V61" s="145">
        <f t="shared" ref="V61:X63" si="15">+V30+V35+V40+V45+V56</f>
        <v>0</v>
      </c>
      <c r="W61" s="145">
        <f t="shared" si="15"/>
        <v>0</v>
      </c>
      <c r="X61" s="7">
        <f t="shared" si="15"/>
        <v>0</v>
      </c>
      <c r="Y61" s="42"/>
      <c r="Z61" s="7">
        <f t="shared" ref="Z61:AB63" si="16">+Z30+Z35+Z40+Z45+Z56</f>
        <v>0</v>
      </c>
      <c r="AA61" s="7">
        <f t="shared" si="16"/>
        <v>0</v>
      </c>
      <c r="AB61" s="7">
        <f t="shared" si="16"/>
        <v>0</v>
      </c>
    </row>
    <row r="62" spans="1:31" s="23" customFormat="1" x14ac:dyDescent="0.25">
      <c r="A62" s="45" t="s">
        <v>32</v>
      </c>
      <c r="B62" s="46"/>
      <c r="C62" s="7">
        <f t="shared" si="12"/>
        <v>0</v>
      </c>
      <c r="D62" s="145">
        <f t="shared" si="12"/>
        <v>0</v>
      </c>
      <c r="E62" s="145">
        <f>+E31+E36+E41+E46+E57+E49</f>
        <v>216826.33000000002</v>
      </c>
      <c r="F62" s="145">
        <f>D62+E62</f>
        <v>216826.33000000002</v>
      </c>
      <c r="G62" s="145">
        <f>+G31+G36+G41+G46+G57+G49</f>
        <v>202364.91999999998</v>
      </c>
      <c r="H62" s="145">
        <f>F62-G62</f>
        <v>14461.410000000033</v>
      </c>
      <c r="I62" s="127">
        <f>G62/F62</f>
        <v>0.93330417943245159</v>
      </c>
      <c r="J62" s="145">
        <f t="shared" si="13"/>
        <v>0</v>
      </c>
      <c r="K62" s="282">
        <f>+K31+K36+K41+K46+K57+K51</f>
        <v>143000</v>
      </c>
      <c r="L62" s="127">
        <f>(K62+J62)/F62</f>
        <v>0.65951399906090735</v>
      </c>
      <c r="M62" s="145">
        <f>K62+G62+J62</f>
        <v>345364.92</v>
      </c>
      <c r="N62" s="145">
        <f>H62-K62-J62</f>
        <v>-128538.58999999997</v>
      </c>
      <c r="O62" s="213">
        <f>M62/F62</f>
        <v>1.592818178493359</v>
      </c>
      <c r="P62" s="130"/>
      <c r="Q62" s="145">
        <f t="shared" si="14"/>
        <v>0</v>
      </c>
      <c r="R62" s="145">
        <f t="shared" si="14"/>
        <v>0</v>
      </c>
      <c r="S62" s="208">
        <f>+N62+C62+Q62+R62</f>
        <v>-128538.58999999997</v>
      </c>
      <c r="T62" s="127">
        <f>+M62/(Q62+F62+R62)</f>
        <v>1.592818178493359</v>
      </c>
      <c r="U62" s="130"/>
      <c r="V62" s="145">
        <f t="shared" si="15"/>
        <v>0</v>
      </c>
      <c r="W62" s="145">
        <f t="shared" si="15"/>
        <v>0</v>
      </c>
      <c r="X62" s="7">
        <f t="shared" si="15"/>
        <v>0</v>
      </c>
      <c r="Y62" s="42"/>
      <c r="Z62" s="7">
        <f t="shared" si="16"/>
        <v>0</v>
      </c>
      <c r="AA62" s="7">
        <f t="shared" si="16"/>
        <v>0</v>
      </c>
      <c r="AB62" s="7">
        <f t="shared" si="16"/>
        <v>0</v>
      </c>
    </row>
    <row r="63" spans="1:31" s="23" customFormat="1" hidden="1" x14ac:dyDescent="0.25">
      <c r="A63" s="45" t="s">
        <v>33</v>
      </c>
      <c r="B63" s="46"/>
      <c r="C63" s="7">
        <f t="shared" si="12"/>
        <v>0</v>
      </c>
      <c r="D63" s="145">
        <f t="shared" si="12"/>
        <v>0</v>
      </c>
      <c r="E63" s="145">
        <f t="shared" si="12"/>
        <v>0</v>
      </c>
      <c r="F63" s="145">
        <f>D63+E63</f>
        <v>0</v>
      </c>
      <c r="G63" s="145">
        <f>+G32+G37+G42+G47+G58</f>
        <v>0</v>
      </c>
      <c r="H63" s="145">
        <f>F63-G63</f>
        <v>0</v>
      </c>
      <c r="I63" s="127" t="e">
        <f>G63/F63</f>
        <v>#DIV/0!</v>
      </c>
      <c r="J63" s="145">
        <f t="shared" si="13"/>
        <v>0</v>
      </c>
      <c r="K63" s="282">
        <f t="shared" si="13"/>
        <v>0</v>
      </c>
      <c r="L63" s="127" t="e">
        <f>(K63+J63)/F63</f>
        <v>#DIV/0!</v>
      </c>
      <c r="M63" s="145">
        <f>K63+G63+J63</f>
        <v>0</v>
      </c>
      <c r="N63" s="145">
        <f>H63-K63-J63</f>
        <v>0</v>
      </c>
      <c r="O63" s="213" t="e">
        <f>M63/F63</f>
        <v>#DIV/0!</v>
      </c>
      <c r="P63" s="130"/>
      <c r="Q63" s="145">
        <f t="shared" si="14"/>
        <v>0</v>
      </c>
      <c r="R63" s="145">
        <f t="shared" si="14"/>
        <v>0</v>
      </c>
      <c r="S63" s="208">
        <f>+N63+C63+Q63+R63</f>
        <v>0</v>
      </c>
      <c r="T63" s="127" t="e">
        <f>+M63/(Q63+F63+R63)</f>
        <v>#DIV/0!</v>
      </c>
      <c r="U63" s="130"/>
      <c r="V63" s="145">
        <f t="shared" si="15"/>
        <v>0</v>
      </c>
      <c r="W63" s="145">
        <f t="shared" si="15"/>
        <v>0</v>
      </c>
      <c r="X63" s="7">
        <f t="shared" si="15"/>
        <v>0</v>
      </c>
      <c r="Y63" s="42"/>
      <c r="Z63" s="7">
        <f t="shared" si="16"/>
        <v>0</v>
      </c>
      <c r="AA63" s="7">
        <f t="shared" si="16"/>
        <v>0</v>
      </c>
      <c r="AB63" s="7">
        <f t="shared" si="16"/>
        <v>0</v>
      </c>
    </row>
    <row r="64" spans="1:31" x14ac:dyDescent="0.25">
      <c r="A64" s="60"/>
      <c r="B64" s="61"/>
      <c r="C64" s="6"/>
      <c r="D64" s="140"/>
      <c r="E64" s="140"/>
      <c r="F64" s="140"/>
      <c r="G64" s="140"/>
      <c r="H64" s="140"/>
      <c r="I64" s="141"/>
      <c r="J64" s="188"/>
      <c r="K64" s="280"/>
      <c r="L64" s="141"/>
      <c r="M64" s="140"/>
      <c r="N64" s="140"/>
      <c r="O64" s="205"/>
      <c r="Q64" s="140"/>
      <c r="R64" s="140"/>
      <c r="S64" s="142"/>
      <c r="T64" s="206"/>
      <c r="V64" s="140"/>
      <c r="W64" s="140"/>
      <c r="X64" s="6"/>
      <c r="Y64" s="48"/>
      <c r="Z64" s="6"/>
      <c r="AA64" s="6"/>
      <c r="AB64" s="6"/>
    </row>
    <row r="65" spans="1:28" x14ac:dyDescent="0.25">
      <c r="A65" s="45" t="s">
        <v>50</v>
      </c>
      <c r="B65" s="61"/>
      <c r="C65" s="6"/>
      <c r="D65" s="140"/>
      <c r="E65" s="140"/>
      <c r="F65" s="140"/>
      <c r="G65" s="140"/>
      <c r="H65" s="140"/>
      <c r="I65" s="141"/>
      <c r="J65" s="188"/>
      <c r="K65" s="280"/>
      <c r="L65" s="141"/>
      <c r="M65" s="140"/>
      <c r="N65" s="140"/>
      <c r="O65" s="205"/>
      <c r="Q65" s="140"/>
      <c r="R65" s="140"/>
      <c r="S65" s="142"/>
      <c r="T65" s="206"/>
      <c r="V65" s="140"/>
      <c r="W65" s="140"/>
      <c r="X65" s="6"/>
      <c r="Y65" s="48"/>
      <c r="Z65" s="6"/>
      <c r="AA65" s="6"/>
      <c r="AB65" s="6"/>
    </row>
    <row r="66" spans="1:28" x14ac:dyDescent="0.25">
      <c r="A66" s="60"/>
      <c r="B66" s="61"/>
      <c r="C66" s="6"/>
      <c r="D66" s="140"/>
      <c r="E66" s="140"/>
      <c r="F66" s="140"/>
      <c r="G66" s="140"/>
      <c r="H66" s="140"/>
      <c r="I66" s="141"/>
      <c r="J66" s="188"/>
      <c r="K66" s="280"/>
      <c r="L66" s="141"/>
      <c r="M66" s="140"/>
      <c r="N66" s="140"/>
      <c r="O66" s="205"/>
      <c r="Q66" s="140"/>
      <c r="R66" s="140"/>
      <c r="S66" s="142"/>
      <c r="T66" s="206"/>
      <c r="V66" s="140"/>
      <c r="W66" s="140"/>
      <c r="X66" s="6"/>
      <c r="Y66" s="48"/>
      <c r="Z66" s="6"/>
      <c r="AA66" s="6"/>
      <c r="AB66" s="6"/>
    </row>
    <row r="67" spans="1:28" x14ac:dyDescent="0.25">
      <c r="A67" s="45" t="s">
        <v>51</v>
      </c>
      <c r="B67" s="61"/>
      <c r="C67" s="6"/>
      <c r="D67" s="140"/>
      <c r="E67" s="140"/>
      <c r="F67" s="140"/>
      <c r="G67" s="140"/>
      <c r="H67" s="140"/>
      <c r="I67" s="141"/>
      <c r="J67" s="188"/>
      <c r="K67" s="280"/>
      <c r="L67" s="141"/>
      <c r="M67" s="140"/>
      <c r="N67" s="140"/>
      <c r="O67" s="205"/>
      <c r="Q67" s="140"/>
      <c r="R67" s="140"/>
      <c r="S67" s="142"/>
      <c r="T67" s="206"/>
      <c r="V67" s="140"/>
      <c r="W67" s="140"/>
      <c r="X67" s="6"/>
      <c r="Y67" s="48"/>
      <c r="Z67" s="6"/>
      <c r="AA67" s="6"/>
      <c r="AB67" s="6"/>
    </row>
    <row r="68" spans="1:28" x14ac:dyDescent="0.25">
      <c r="A68" s="60"/>
      <c r="B68" s="61"/>
      <c r="C68" s="6"/>
      <c r="D68" s="140"/>
      <c r="E68" s="140"/>
      <c r="F68" s="140"/>
      <c r="G68" s="140"/>
      <c r="H68" s="140"/>
      <c r="I68" s="141"/>
      <c r="J68" s="188"/>
      <c r="K68" s="280"/>
      <c r="L68" s="141"/>
      <c r="M68" s="140"/>
      <c r="N68" s="140"/>
      <c r="O68" s="205"/>
      <c r="Q68" s="140"/>
      <c r="R68" s="140"/>
      <c r="S68" s="142"/>
      <c r="T68" s="206"/>
      <c r="V68" s="140"/>
      <c r="W68" s="140"/>
      <c r="X68" s="6"/>
      <c r="Y68" s="48"/>
      <c r="Z68" s="6"/>
      <c r="AA68" s="6"/>
      <c r="AB68" s="6"/>
    </row>
    <row r="69" spans="1:28" hidden="1" x14ac:dyDescent="0.25">
      <c r="A69" s="64"/>
      <c r="B69" s="46"/>
      <c r="C69" s="6"/>
      <c r="D69" s="140"/>
      <c r="E69" s="140"/>
      <c r="F69" s="140"/>
      <c r="G69" s="140"/>
      <c r="H69" s="140"/>
      <c r="I69" s="141"/>
      <c r="J69" s="188"/>
      <c r="K69" s="280"/>
      <c r="L69" s="141"/>
      <c r="M69" s="140"/>
      <c r="N69" s="140"/>
      <c r="O69" s="205"/>
      <c r="Q69" s="140"/>
      <c r="R69" s="140"/>
      <c r="S69" s="142"/>
      <c r="T69" s="206"/>
      <c r="V69" s="140"/>
      <c r="W69" s="140"/>
      <c r="X69" s="6"/>
      <c r="Y69" s="48"/>
      <c r="Z69" s="6"/>
      <c r="AA69" s="6"/>
      <c r="AB69" s="6"/>
    </row>
    <row r="70" spans="1:28" ht="45" x14ac:dyDescent="0.25">
      <c r="A70" s="51" t="s">
        <v>52</v>
      </c>
      <c r="B70" s="46" t="s">
        <v>53</v>
      </c>
      <c r="C70" s="7">
        <f>SUM(C71:C74)</f>
        <v>0</v>
      </c>
      <c r="D70" s="145">
        <f>SUM(D71:D74)</f>
        <v>0</v>
      </c>
      <c r="E70" s="145">
        <f>SUM(E71:E74)</f>
        <v>4282679</v>
      </c>
      <c r="F70" s="143">
        <f>D70+E70</f>
        <v>4282679</v>
      </c>
      <c r="G70" s="143">
        <f>G71+G72+G73</f>
        <v>3297.07</v>
      </c>
      <c r="H70" s="143">
        <f>F70-G70</f>
        <v>4279381.93</v>
      </c>
      <c r="I70" s="127">
        <f>G70/F70</f>
        <v>7.6986157496277449E-4</v>
      </c>
      <c r="J70" s="143">
        <f>SUM(J71:J72)</f>
        <v>0</v>
      </c>
      <c r="K70" s="281">
        <f>SUM(K71:K72)</f>
        <v>0</v>
      </c>
      <c r="L70" s="127">
        <f>(K70+J70)/F70</f>
        <v>0</v>
      </c>
      <c r="M70" s="143">
        <f>K70+G70+J70</f>
        <v>3297.07</v>
      </c>
      <c r="N70" s="143">
        <f>H70-K70-J70</f>
        <v>4279381.93</v>
      </c>
      <c r="O70" s="127">
        <f>M70/F70</f>
        <v>7.6986157496277449E-4</v>
      </c>
      <c r="P70" s="207"/>
      <c r="Q70" s="143">
        <f>SUM(Q71:Q74)</f>
        <v>0</v>
      </c>
      <c r="R70" s="143">
        <f>SUM(R71:R74)</f>
        <v>0</v>
      </c>
      <c r="S70" s="208">
        <f>+N70+C70+Q70+R70</f>
        <v>4279381.93</v>
      </c>
      <c r="T70" s="127">
        <f>+M70/(Q70+F70+R70)</f>
        <v>7.6986157496277449E-4</v>
      </c>
      <c r="V70" s="145">
        <f>SUM(V71:V73)</f>
        <v>0</v>
      </c>
      <c r="W70" s="145">
        <f>SUM(W71:W73)</f>
        <v>0</v>
      </c>
      <c r="X70" s="7">
        <f>SUM(X71:X73)</f>
        <v>0</v>
      </c>
      <c r="Y70" s="48"/>
      <c r="Z70" s="7">
        <f>SUM(Z71:Z73)</f>
        <v>0</v>
      </c>
      <c r="AA70" s="7">
        <f>SUM(AA71:AA73)</f>
        <v>0</v>
      </c>
      <c r="AB70" s="7">
        <f>SUM(AB71:AB73)</f>
        <v>0</v>
      </c>
    </row>
    <row r="71" spans="1:28" s="58" customFormat="1" x14ac:dyDescent="0.25">
      <c r="A71" s="54" t="s">
        <v>31</v>
      </c>
      <c r="B71" s="61"/>
      <c r="C71" s="8"/>
      <c r="D71" s="144">
        <f>V71+Z71</f>
        <v>0</v>
      </c>
      <c r="E71" s="274">
        <v>4282679</v>
      </c>
      <c r="F71" s="144">
        <f>D71+E71</f>
        <v>4282679</v>
      </c>
      <c r="G71" s="190">
        <v>3297.07</v>
      </c>
      <c r="H71" s="144">
        <f>F71-G71</f>
        <v>4279381.93</v>
      </c>
      <c r="I71" s="128">
        <f>G71/F71</f>
        <v>7.6986157496277449E-4</v>
      </c>
      <c r="J71" s="209"/>
      <c r="K71" s="282"/>
      <c r="L71" s="128">
        <f>(K71+J71)/F71</f>
        <v>0</v>
      </c>
      <c r="M71" s="144">
        <f>K71+G71+J71</f>
        <v>3297.07</v>
      </c>
      <c r="N71" s="144">
        <f>H71-K71-J71</f>
        <v>4279381.93</v>
      </c>
      <c r="O71" s="210">
        <f>M71/F71</f>
        <v>7.6986157496277449E-4</v>
      </c>
      <c r="P71" s="162"/>
      <c r="Q71" s="144">
        <f t="shared" ref="Q71:R74" si="17">W71+AA71</f>
        <v>0</v>
      </c>
      <c r="R71" s="144">
        <f t="shared" si="17"/>
        <v>0</v>
      </c>
      <c r="S71" s="211">
        <f>+N71+C71+Q71+R71</f>
        <v>4279381.93</v>
      </c>
      <c r="T71" s="129">
        <f>+M71/(Q71+F71+R71)</f>
        <v>7.6986157496277449E-4</v>
      </c>
      <c r="U71" s="162"/>
      <c r="V71" s="144"/>
      <c r="W71" s="144"/>
      <c r="X71" s="8"/>
      <c r="Y71" s="59"/>
      <c r="Z71" s="8"/>
      <c r="AA71" s="8"/>
      <c r="AB71" s="8"/>
    </row>
    <row r="72" spans="1:28" s="58" customFormat="1" x14ac:dyDescent="0.25">
      <c r="A72" s="54" t="s">
        <v>32</v>
      </c>
      <c r="B72" s="61"/>
      <c r="C72" s="8"/>
      <c r="D72" s="144">
        <f>V72+Z72</f>
        <v>0</v>
      </c>
      <c r="E72" s="144"/>
      <c r="F72" s="144">
        <f>D72+E72</f>
        <v>0</v>
      </c>
      <c r="G72" s="167"/>
      <c r="H72" s="144">
        <f>F72-G72</f>
        <v>0</v>
      </c>
      <c r="I72" s="128" t="e">
        <f>G72/F72</f>
        <v>#DIV/0!</v>
      </c>
      <c r="J72" s="169"/>
      <c r="K72" s="284"/>
      <c r="L72" s="128" t="e">
        <f>(K72+J72)/F72</f>
        <v>#DIV/0!</v>
      </c>
      <c r="M72" s="144">
        <f>K72+G72+J72</f>
        <v>0</v>
      </c>
      <c r="N72" s="144">
        <f>H72-K72-J72</f>
        <v>0</v>
      </c>
      <c r="O72" s="210" t="e">
        <f>M72/F72</f>
        <v>#DIV/0!</v>
      </c>
      <c r="P72" s="162"/>
      <c r="Q72" s="144">
        <f t="shared" si="17"/>
        <v>0</v>
      </c>
      <c r="R72" s="144">
        <f t="shared" si="17"/>
        <v>0</v>
      </c>
      <c r="S72" s="211">
        <f>+N72+C72+Q72+R72</f>
        <v>0</v>
      </c>
      <c r="T72" s="129" t="e">
        <f>+M72/(Q72+F72+R72)</f>
        <v>#DIV/0!</v>
      </c>
      <c r="U72" s="162"/>
      <c r="V72" s="144"/>
      <c r="W72" s="144"/>
      <c r="X72" s="8"/>
      <c r="Y72" s="59"/>
      <c r="Z72" s="8"/>
      <c r="AA72" s="8"/>
      <c r="AB72" s="8"/>
    </row>
    <row r="73" spans="1:28" s="58" customFormat="1" hidden="1" x14ac:dyDescent="0.25">
      <c r="A73" s="54" t="s">
        <v>54</v>
      </c>
      <c r="B73" s="61"/>
      <c r="C73" s="8"/>
      <c r="D73" s="144">
        <f>V73+Z73</f>
        <v>0</v>
      </c>
      <c r="E73" s="144"/>
      <c r="F73" s="144">
        <f>D73+E73</f>
        <v>0</v>
      </c>
      <c r="G73" s="144"/>
      <c r="H73" s="144">
        <f>F73-G73</f>
        <v>0</v>
      </c>
      <c r="I73" s="128" t="e">
        <f>G73/F73</f>
        <v>#DIV/0!</v>
      </c>
      <c r="J73" s="209"/>
      <c r="K73" s="282"/>
      <c r="L73" s="128" t="e">
        <f>(K73+J73)/F73</f>
        <v>#DIV/0!</v>
      </c>
      <c r="M73" s="144">
        <f>K73+G73+J73</f>
        <v>0</v>
      </c>
      <c r="N73" s="144">
        <f>H73-K73-J73</f>
        <v>0</v>
      </c>
      <c r="O73" s="210" t="e">
        <f>M73/F73</f>
        <v>#DIV/0!</v>
      </c>
      <c r="P73" s="162"/>
      <c r="Q73" s="144">
        <f t="shared" si="17"/>
        <v>0</v>
      </c>
      <c r="R73" s="144">
        <f t="shared" si="17"/>
        <v>0</v>
      </c>
      <c r="S73" s="211">
        <f>+N73+C73+Q73+R73</f>
        <v>0</v>
      </c>
      <c r="T73" s="129" t="e">
        <f>+M73/(Q73+F73+R73)</f>
        <v>#DIV/0!</v>
      </c>
      <c r="U73" s="162"/>
      <c r="V73" s="144"/>
      <c r="W73" s="144"/>
      <c r="X73" s="8"/>
      <c r="Y73" s="59"/>
      <c r="Z73" s="8"/>
      <c r="AA73" s="8"/>
      <c r="AB73" s="8"/>
    </row>
    <row r="74" spans="1:28" s="58" customFormat="1" hidden="1" x14ac:dyDescent="0.25">
      <c r="A74" s="54" t="s">
        <v>33</v>
      </c>
      <c r="B74" s="61"/>
      <c r="C74" s="8"/>
      <c r="D74" s="144">
        <f>V74+Z74</f>
        <v>0</v>
      </c>
      <c r="E74" s="144"/>
      <c r="F74" s="144">
        <f>D74+E74</f>
        <v>0</v>
      </c>
      <c r="G74" s="144"/>
      <c r="H74" s="144">
        <f>F74-G74</f>
        <v>0</v>
      </c>
      <c r="I74" s="128" t="e">
        <f>G74/F74</f>
        <v>#DIV/0!</v>
      </c>
      <c r="J74" s="209"/>
      <c r="K74" s="282"/>
      <c r="L74" s="128" t="e">
        <f>(K74+J74)/F74</f>
        <v>#DIV/0!</v>
      </c>
      <c r="M74" s="144">
        <f>K74+G74+J74</f>
        <v>0</v>
      </c>
      <c r="N74" s="144">
        <f>H74-K74-J74</f>
        <v>0</v>
      </c>
      <c r="O74" s="210" t="e">
        <f>M74/F74</f>
        <v>#DIV/0!</v>
      </c>
      <c r="P74" s="162"/>
      <c r="Q74" s="144">
        <f t="shared" si="17"/>
        <v>0</v>
      </c>
      <c r="R74" s="144">
        <f t="shared" si="17"/>
        <v>0</v>
      </c>
      <c r="S74" s="211">
        <f>+N74+C74+Q74+R74</f>
        <v>0</v>
      </c>
      <c r="T74" s="129" t="e">
        <f>+M74/(Q74+F74+R74)</f>
        <v>#DIV/0!</v>
      </c>
      <c r="U74" s="162"/>
      <c r="V74" s="144"/>
      <c r="W74" s="144"/>
      <c r="X74" s="8"/>
      <c r="Y74" s="59"/>
      <c r="Z74" s="8"/>
      <c r="AA74" s="8"/>
      <c r="AB74" s="8"/>
    </row>
    <row r="75" spans="1:28" x14ac:dyDescent="0.25">
      <c r="A75" s="60"/>
      <c r="B75" s="61"/>
      <c r="C75" s="6"/>
      <c r="D75" s="140"/>
      <c r="E75" s="140"/>
      <c r="F75" s="140"/>
      <c r="G75" s="140"/>
      <c r="H75" s="140"/>
      <c r="I75" s="141"/>
      <c r="J75" s="188"/>
      <c r="K75" s="280"/>
      <c r="L75" s="141"/>
      <c r="M75" s="140"/>
      <c r="N75" s="140"/>
      <c r="O75" s="205"/>
      <c r="Q75" s="140"/>
      <c r="R75" s="140"/>
      <c r="S75" s="142"/>
      <c r="T75" s="206"/>
      <c r="V75" s="140"/>
      <c r="W75" s="140"/>
      <c r="X75" s="6"/>
      <c r="Y75" s="48"/>
      <c r="Z75" s="6"/>
      <c r="AA75" s="6"/>
      <c r="AB75" s="6"/>
    </row>
    <row r="76" spans="1:28" x14ac:dyDescent="0.25">
      <c r="A76" s="51" t="s">
        <v>55</v>
      </c>
      <c r="B76" s="46" t="s">
        <v>56</v>
      </c>
      <c r="C76" s="7">
        <f>SUM(C77:C79)</f>
        <v>0</v>
      </c>
      <c r="D76" s="145">
        <f>SUM(D77:D79)</f>
        <v>2050000</v>
      </c>
      <c r="E76" s="145">
        <f>SUM(E77:E79)</f>
        <v>0</v>
      </c>
      <c r="F76" s="143">
        <f>D76+E76</f>
        <v>2050000</v>
      </c>
      <c r="G76" s="143">
        <f>G77+G78+G79</f>
        <v>2545755.34</v>
      </c>
      <c r="H76" s="143">
        <f>F76-G76</f>
        <v>-495755.33999999985</v>
      </c>
      <c r="I76" s="127">
        <f>G76/F76</f>
        <v>1.2418318731707316</v>
      </c>
      <c r="J76" s="143">
        <f>SUM(J77:J79)</f>
        <v>0</v>
      </c>
      <c r="K76" s="281">
        <f>K77+K78</f>
        <v>451000</v>
      </c>
      <c r="L76" s="127">
        <f>(K76+J76)/F76</f>
        <v>0.22</v>
      </c>
      <c r="M76" s="143">
        <f>K76+G76+J76</f>
        <v>2996755.34</v>
      </c>
      <c r="N76" s="143">
        <f>H76-K76-J76</f>
        <v>-946755.33999999985</v>
      </c>
      <c r="O76" s="127">
        <f>M76/F76</f>
        <v>1.4618318731707316</v>
      </c>
      <c r="P76" s="207"/>
      <c r="Q76" s="143">
        <f>SUM(Q77:Q79)</f>
        <v>0</v>
      </c>
      <c r="R76" s="143">
        <f>SUM(R77:R79)</f>
        <v>0</v>
      </c>
      <c r="S76" s="208">
        <f>+N76+C76+Q76+R76</f>
        <v>-946755.33999999985</v>
      </c>
      <c r="T76" s="127">
        <f>+M76/(Q76+F76+R76)</f>
        <v>1.4618318731707316</v>
      </c>
      <c r="V76" s="145">
        <f>SUM(V77:V79)</f>
        <v>0</v>
      </c>
      <c r="W76" s="145">
        <f>SUM(W77:W79)</f>
        <v>0</v>
      </c>
      <c r="X76" s="7">
        <f>SUM(X77:X79)</f>
        <v>0</v>
      </c>
      <c r="Y76" s="48"/>
      <c r="Z76" s="7">
        <f>SUM(Z77:Z79)</f>
        <v>0</v>
      </c>
      <c r="AA76" s="7">
        <f>SUM(AA77:AA79)</f>
        <v>0</v>
      </c>
      <c r="AB76" s="7">
        <f>SUM(AB77:AB79)</f>
        <v>0</v>
      </c>
    </row>
    <row r="77" spans="1:28" s="58" customFormat="1" x14ac:dyDescent="0.25">
      <c r="A77" s="54" t="s">
        <v>31</v>
      </c>
      <c r="B77" s="61"/>
      <c r="C77" s="8"/>
      <c r="D77" s="144"/>
      <c r="E77" s="144"/>
      <c r="F77" s="144">
        <f>D77+E77</f>
        <v>0</v>
      </c>
      <c r="G77" s="144">
        <v>402674.26</v>
      </c>
      <c r="H77" s="144">
        <f>F77-G77</f>
        <v>-402674.26</v>
      </c>
      <c r="I77" s="128" t="e">
        <f>G77/F77</f>
        <v>#DIV/0!</v>
      </c>
      <c r="J77" s="209"/>
      <c r="K77" s="282">
        <v>103000</v>
      </c>
      <c r="L77" s="128" t="e">
        <f>(K77+J77)/F77</f>
        <v>#DIV/0!</v>
      </c>
      <c r="M77" s="144">
        <f>K77+G77+J77</f>
        <v>505674.26</v>
      </c>
      <c r="N77" s="144">
        <f>H77-K77-J77</f>
        <v>-505674.26</v>
      </c>
      <c r="O77" s="210" t="e">
        <f>M77/F77</f>
        <v>#DIV/0!</v>
      </c>
      <c r="P77" s="162"/>
      <c r="Q77" s="144">
        <f t="shared" ref="Q77:R79" si="18">W77+AA77</f>
        <v>0</v>
      </c>
      <c r="R77" s="144">
        <f t="shared" si="18"/>
        <v>0</v>
      </c>
      <c r="S77" s="211">
        <f>+N77+C77+Q77+R77</f>
        <v>-505674.26</v>
      </c>
      <c r="T77" s="129" t="e">
        <f>+M77/(Q77+F77+R77)</f>
        <v>#DIV/0!</v>
      </c>
      <c r="U77" s="162"/>
      <c r="V77" s="144"/>
      <c r="W77" s="144"/>
      <c r="X77" s="8"/>
      <c r="Y77" s="59"/>
      <c r="Z77" s="8"/>
      <c r="AA77" s="8"/>
      <c r="AB77" s="8"/>
    </row>
    <row r="78" spans="1:28" s="58" customFormat="1" x14ac:dyDescent="0.25">
      <c r="A78" s="54" t="s">
        <v>32</v>
      </c>
      <c r="B78" s="61"/>
      <c r="C78" s="8"/>
      <c r="D78" s="144">
        <v>2050000</v>
      </c>
      <c r="E78" s="144"/>
      <c r="F78" s="144">
        <f>D78+E78</f>
        <v>2050000</v>
      </c>
      <c r="G78" s="144">
        <f>2088797+54284.08</f>
        <v>2143081.08</v>
      </c>
      <c r="H78" s="144">
        <f>F78-G78</f>
        <v>-93081.080000000075</v>
      </c>
      <c r="I78" s="128">
        <f>G78/F78</f>
        <v>1.0454054048780488</v>
      </c>
      <c r="J78" s="209"/>
      <c r="K78" s="282">
        <v>348000</v>
      </c>
      <c r="L78" s="128">
        <f>(K78+J78)/F78</f>
        <v>0.16975609756097562</v>
      </c>
      <c r="M78" s="144">
        <f>K78+G78+J78</f>
        <v>2491081.08</v>
      </c>
      <c r="N78" s="144">
        <f>H78-K78-J78</f>
        <v>-441081.08000000007</v>
      </c>
      <c r="O78" s="210">
        <f>M78/F78</f>
        <v>1.2151615024390243</v>
      </c>
      <c r="P78" s="162"/>
      <c r="Q78" s="144">
        <f t="shared" si="18"/>
        <v>0</v>
      </c>
      <c r="R78" s="144">
        <f t="shared" si="18"/>
        <v>0</v>
      </c>
      <c r="S78" s="211">
        <f>+N78+C78+Q78+R78</f>
        <v>-441081.08000000007</v>
      </c>
      <c r="T78" s="129">
        <f>+M78/(Q78+F78+R78)</f>
        <v>1.2151615024390243</v>
      </c>
      <c r="U78" s="162"/>
      <c r="V78" s="144"/>
      <c r="W78" s="144"/>
      <c r="X78" s="8"/>
      <c r="Y78" s="59"/>
      <c r="Z78" s="8"/>
      <c r="AA78" s="8"/>
      <c r="AB78" s="8"/>
    </row>
    <row r="79" spans="1:28" s="58" customFormat="1" hidden="1" x14ac:dyDescent="0.25">
      <c r="A79" s="54" t="s">
        <v>33</v>
      </c>
      <c r="B79" s="61"/>
      <c r="C79" s="8"/>
      <c r="D79" s="144">
        <f>V79+Z79</f>
        <v>0</v>
      </c>
      <c r="E79" s="144"/>
      <c r="F79" s="144">
        <f>D79+E79</f>
        <v>0</v>
      </c>
      <c r="G79" s="144"/>
      <c r="H79" s="144">
        <f>F79-G79</f>
        <v>0</v>
      </c>
      <c r="I79" s="128" t="e">
        <f>G79/F79</f>
        <v>#DIV/0!</v>
      </c>
      <c r="J79" s="209"/>
      <c r="K79" s="282"/>
      <c r="L79" s="128" t="e">
        <f>(K79+J79)/F79</f>
        <v>#DIV/0!</v>
      </c>
      <c r="M79" s="144">
        <f>K79+G79+J79</f>
        <v>0</v>
      </c>
      <c r="N79" s="144">
        <f>H79-K79-J79</f>
        <v>0</v>
      </c>
      <c r="O79" s="210" t="e">
        <f>M79/F79</f>
        <v>#DIV/0!</v>
      </c>
      <c r="P79" s="162"/>
      <c r="Q79" s="144">
        <f t="shared" si="18"/>
        <v>0</v>
      </c>
      <c r="R79" s="144">
        <f t="shared" si="18"/>
        <v>0</v>
      </c>
      <c r="S79" s="211">
        <f>+N79+C79+Q79+R79</f>
        <v>0</v>
      </c>
      <c r="T79" s="129" t="e">
        <f>+M79/(Q79+F79+R79)</f>
        <v>#DIV/0!</v>
      </c>
      <c r="U79" s="162"/>
      <c r="V79" s="144"/>
      <c r="W79" s="144"/>
      <c r="X79" s="8"/>
      <c r="Y79" s="59"/>
      <c r="Z79" s="8"/>
      <c r="AA79" s="8"/>
      <c r="AB79" s="8"/>
    </row>
    <row r="80" spans="1:28" s="58" customFormat="1" hidden="1" x14ac:dyDescent="0.25">
      <c r="A80" s="54"/>
      <c r="B80" s="61"/>
      <c r="C80" s="8"/>
      <c r="D80" s="144"/>
      <c r="E80" s="144"/>
      <c r="F80" s="144"/>
      <c r="G80" s="144"/>
      <c r="H80" s="144"/>
      <c r="I80" s="128"/>
      <c r="J80" s="209"/>
      <c r="K80" s="282"/>
      <c r="L80" s="128"/>
      <c r="M80" s="144"/>
      <c r="N80" s="144"/>
      <c r="O80" s="210"/>
      <c r="P80" s="162"/>
      <c r="Q80" s="144"/>
      <c r="R80" s="144"/>
      <c r="S80" s="211"/>
      <c r="T80" s="129"/>
      <c r="U80" s="162"/>
      <c r="V80" s="144"/>
      <c r="W80" s="144"/>
      <c r="X80" s="8"/>
      <c r="Y80" s="59"/>
      <c r="Z80" s="8"/>
      <c r="AA80" s="8"/>
      <c r="AB80" s="8"/>
    </row>
    <row r="81" spans="1:31" s="181" customFormat="1" ht="30" hidden="1" x14ac:dyDescent="0.25">
      <c r="A81" s="152" t="s">
        <v>161</v>
      </c>
      <c r="B81" s="153" t="s">
        <v>162</v>
      </c>
      <c r="C81" s="154">
        <f>SUM(C82:C84)</f>
        <v>0</v>
      </c>
      <c r="D81" s="154"/>
      <c r="E81" s="154">
        <f>SUM(E82:E84)</f>
        <v>0</v>
      </c>
      <c r="F81" s="155">
        <f>SUM(F82:F84)</f>
        <v>0</v>
      </c>
      <c r="G81" s="154">
        <f>SUM(G82:G84)</f>
        <v>0</v>
      </c>
      <c r="H81" s="154">
        <f>SUM(H82:H84)</f>
        <v>0</v>
      </c>
      <c r="I81" s="156" t="e">
        <f>G81/F81</f>
        <v>#DIV/0!</v>
      </c>
      <c r="J81" s="157">
        <f>SUM(J82:J84)</f>
        <v>0</v>
      </c>
      <c r="K81" s="284">
        <f>SUM(K83)</f>
        <v>0</v>
      </c>
      <c r="L81" s="156"/>
      <c r="M81" s="154">
        <f>SUM(M82:M84)</f>
        <v>0</v>
      </c>
      <c r="N81" s="154">
        <f>SUM(N82:N84)</f>
        <v>0</v>
      </c>
      <c r="O81" s="159" t="e">
        <f>O83</f>
        <v>#DIV/0!</v>
      </c>
      <c r="P81" s="160"/>
      <c r="Q81" s="154"/>
      <c r="R81" s="154"/>
      <c r="S81" s="208">
        <f>+N81+C81+Q81+R81</f>
        <v>0</v>
      </c>
      <c r="T81" s="127" t="e">
        <f>+M81/(Q81+F81+R81)</f>
        <v>#DIV/0!</v>
      </c>
      <c r="U81" s="179"/>
      <c r="V81" s="155"/>
      <c r="W81" s="155"/>
      <c r="X81" s="155"/>
      <c r="Y81" s="180"/>
      <c r="Z81" s="155"/>
      <c r="AA81" s="155"/>
      <c r="AB81" s="155"/>
      <c r="AC81" s="179"/>
      <c r="AD81" s="179"/>
      <c r="AE81" s="179"/>
    </row>
    <row r="82" spans="1:31" s="182" customFormat="1" hidden="1" x14ac:dyDescent="0.25">
      <c r="A82" s="165" t="s">
        <v>31</v>
      </c>
      <c r="B82" s="166"/>
      <c r="C82" s="167"/>
      <c r="D82" s="167"/>
      <c r="E82" s="167"/>
      <c r="F82" s="144"/>
      <c r="G82" s="167"/>
      <c r="H82" s="167"/>
      <c r="I82" s="168"/>
      <c r="J82" s="169"/>
      <c r="K82" s="284"/>
      <c r="L82" s="168"/>
      <c r="M82" s="167"/>
      <c r="N82" s="167"/>
      <c r="O82" s="170"/>
      <c r="P82" s="171"/>
      <c r="Q82" s="167"/>
      <c r="R82" s="167"/>
      <c r="S82" s="158"/>
      <c r="T82" s="156"/>
      <c r="U82" s="162"/>
      <c r="V82" s="144"/>
      <c r="W82" s="144"/>
      <c r="X82" s="144"/>
      <c r="Y82" s="163"/>
      <c r="Z82" s="144"/>
      <c r="AA82" s="144"/>
      <c r="AB82" s="144"/>
      <c r="AC82" s="162"/>
      <c r="AD82" s="162"/>
      <c r="AE82" s="162"/>
    </row>
    <row r="83" spans="1:31" s="182" customFormat="1" hidden="1" x14ac:dyDescent="0.25">
      <c r="A83" s="165" t="s">
        <v>32</v>
      </c>
      <c r="B83" s="166"/>
      <c r="C83" s="167"/>
      <c r="D83" s="167"/>
      <c r="E83" s="167"/>
      <c r="F83" s="144">
        <f>SUM(E83)</f>
        <v>0</v>
      </c>
      <c r="G83" s="167"/>
      <c r="H83" s="167">
        <f>F83-G83</f>
        <v>0</v>
      </c>
      <c r="I83" s="168" t="e">
        <f>G83/F83</f>
        <v>#DIV/0!</v>
      </c>
      <c r="J83" s="169"/>
      <c r="K83" s="284"/>
      <c r="L83" s="168"/>
      <c r="M83" s="167">
        <f>K83+J83+G83</f>
        <v>0</v>
      </c>
      <c r="N83" s="167">
        <f>F83-G83-J83-K83</f>
        <v>0</v>
      </c>
      <c r="O83" s="170" t="e">
        <f>M83/F83</f>
        <v>#DIV/0!</v>
      </c>
      <c r="P83" s="171"/>
      <c r="Q83" s="167"/>
      <c r="R83" s="167"/>
      <c r="S83" s="211">
        <f>+N83+C83+Q83+R83</f>
        <v>0</v>
      </c>
      <c r="T83" s="129" t="e">
        <f>+M83/(Q83+F83+R83)</f>
        <v>#DIV/0!</v>
      </c>
      <c r="U83" s="162"/>
      <c r="V83" s="144"/>
      <c r="W83" s="144"/>
      <c r="X83" s="144"/>
      <c r="Y83" s="163"/>
      <c r="Z83" s="144"/>
      <c r="AA83" s="144"/>
      <c r="AB83" s="144"/>
      <c r="AC83" s="162"/>
      <c r="AD83" s="162"/>
      <c r="AE83" s="162"/>
    </row>
    <row r="84" spans="1:31" s="178" customFormat="1" hidden="1" x14ac:dyDescent="0.25">
      <c r="A84" s="165" t="s">
        <v>33</v>
      </c>
      <c r="B84" s="166"/>
      <c r="C84" s="172"/>
      <c r="D84" s="172"/>
      <c r="E84" s="172"/>
      <c r="F84" s="140"/>
      <c r="G84" s="172"/>
      <c r="H84" s="172"/>
      <c r="I84" s="173"/>
      <c r="J84" s="174"/>
      <c r="K84" s="280"/>
      <c r="L84" s="173"/>
      <c r="M84" s="172"/>
      <c r="N84" s="175"/>
      <c r="O84" s="176"/>
      <c r="P84" s="146"/>
      <c r="Q84" s="172"/>
      <c r="R84" s="172"/>
      <c r="S84" s="142"/>
      <c r="T84" s="177"/>
      <c r="U84" s="146"/>
      <c r="V84" s="140"/>
      <c r="W84" s="140"/>
      <c r="X84" s="140"/>
      <c r="Y84" s="142"/>
      <c r="Z84" s="140"/>
      <c r="AA84" s="140"/>
      <c r="AB84" s="140"/>
      <c r="AC84" s="146"/>
      <c r="AD84" s="146"/>
      <c r="AE84" s="146"/>
    </row>
    <row r="85" spans="1:31" hidden="1" x14ac:dyDescent="0.25">
      <c r="A85" s="60"/>
      <c r="B85" s="61"/>
      <c r="C85" s="6"/>
      <c r="D85" s="223"/>
      <c r="E85" s="140"/>
      <c r="F85" s="140"/>
      <c r="G85" s="140"/>
      <c r="H85" s="140"/>
      <c r="I85" s="141"/>
      <c r="J85" s="188"/>
      <c r="K85" s="280"/>
      <c r="L85" s="141"/>
      <c r="M85" s="140"/>
      <c r="N85" s="140"/>
      <c r="O85" s="205"/>
      <c r="Q85" s="140"/>
      <c r="R85" s="140"/>
      <c r="S85" s="142"/>
      <c r="T85" s="206"/>
      <c r="V85" s="140"/>
      <c r="W85" s="140"/>
      <c r="X85" s="6"/>
      <c r="Y85" s="48"/>
      <c r="Z85" s="6"/>
      <c r="AA85" s="6"/>
      <c r="AB85" s="6"/>
    </row>
    <row r="86" spans="1:31" s="23" customFormat="1" x14ac:dyDescent="0.25">
      <c r="A86" s="62" t="s">
        <v>57</v>
      </c>
      <c r="B86" s="46"/>
      <c r="C86" s="7">
        <f>SUM(C87:C90)</f>
        <v>0</v>
      </c>
      <c r="D86" s="145">
        <f>SUM(D87:D90)</f>
        <v>2050000</v>
      </c>
      <c r="E86" s="145">
        <f>SUM(E87:E90)</f>
        <v>4282679</v>
      </c>
      <c r="F86" s="145">
        <f>D86+E86</f>
        <v>6332679</v>
      </c>
      <c r="G86" s="145">
        <f>SUM(G87:G90)</f>
        <v>2549052.41</v>
      </c>
      <c r="H86" s="143">
        <f>F86-G86</f>
        <v>3783626.59</v>
      </c>
      <c r="I86" s="127">
        <f>G86/F86</f>
        <v>0.40252354651167382</v>
      </c>
      <c r="J86" s="145">
        <f>SUM(J87:J90)</f>
        <v>0</v>
      </c>
      <c r="K86" s="282">
        <f>SUM(K87:K90)</f>
        <v>451000</v>
      </c>
      <c r="L86" s="127">
        <f>(K86+J86)/F86</f>
        <v>7.1217884247725169E-2</v>
      </c>
      <c r="M86" s="145">
        <f>K86+G86+J86</f>
        <v>3000052.41</v>
      </c>
      <c r="N86" s="145">
        <f>H86-K86-J86</f>
        <v>3332626.59</v>
      </c>
      <c r="O86" s="213">
        <f>M86/F86</f>
        <v>0.47374143075939901</v>
      </c>
      <c r="P86" s="130"/>
      <c r="Q86" s="145">
        <f>SUM(Q87:Q90)</f>
        <v>0</v>
      </c>
      <c r="R86" s="145">
        <f>SUM(R87:R90)</f>
        <v>0</v>
      </c>
      <c r="S86" s="208">
        <f>+N86+C86+Q86+R86</f>
        <v>3332626.59</v>
      </c>
      <c r="T86" s="127">
        <f>+M86/(Q86+F86+R86)</f>
        <v>0.47374143075939901</v>
      </c>
      <c r="U86" s="130"/>
      <c r="V86" s="145">
        <f>SUM(V87:V90)</f>
        <v>0</v>
      </c>
      <c r="W86" s="145">
        <f>SUM(W87:W90)</f>
        <v>0</v>
      </c>
      <c r="X86" s="7">
        <f>SUM(X87:X90)</f>
        <v>0</v>
      </c>
      <c r="Y86" s="42"/>
      <c r="Z86" s="7">
        <f>SUM(Z87:Z90)</f>
        <v>0</v>
      </c>
      <c r="AA86" s="7">
        <f>SUM(AA87:AA90)</f>
        <v>0</v>
      </c>
      <c r="AB86" s="7">
        <f>SUM(AB87:AB90)</f>
        <v>0</v>
      </c>
    </row>
    <row r="87" spans="1:31" s="23" customFormat="1" x14ac:dyDescent="0.25">
      <c r="A87" s="45" t="s">
        <v>31</v>
      </c>
      <c r="B87" s="46"/>
      <c r="C87" s="7">
        <f>+C71+C77</f>
        <v>0</v>
      </c>
      <c r="D87" s="145">
        <f>+D71+D77</f>
        <v>0</v>
      </c>
      <c r="E87" s="145">
        <f>+E71+E77</f>
        <v>4282679</v>
      </c>
      <c r="F87" s="145">
        <f>D87+E87</f>
        <v>4282679</v>
      </c>
      <c r="G87" s="145">
        <f>+G71+G77</f>
        <v>405971.33</v>
      </c>
      <c r="H87" s="143">
        <f>F87-G87</f>
        <v>3876707.67</v>
      </c>
      <c r="I87" s="127">
        <f>G87/F87</f>
        <v>9.479377978130045E-2</v>
      </c>
      <c r="J87" s="214">
        <f>J77+J71</f>
        <v>0</v>
      </c>
      <c r="K87" s="282">
        <f>+K71+K77</f>
        <v>103000</v>
      </c>
      <c r="L87" s="127">
        <f>(K87+J87)/F87</f>
        <v>2.4050366604641629E-2</v>
      </c>
      <c r="M87" s="145">
        <f>K87+G87+J87</f>
        <v>508971.33</v>
      </c>
      <c r="N87" s="145">
        <f>H87-K87-J87</f>
        <v>3773707.67</v>
      </c>
      <c r="O87" s="213">
        <f>M87/F87</f>
        <v>0.11884414638594207</v>
      </c>
      <c r="P87" s="130"/>
      <c r="Q87" s="145">
        <f>+Q71+Q77</f>
        <v>0</v>
      </c>
      <c r="R87" s="145">
        <f>+R71+R77</f>
        <v>0</v>
      </c>
      <c r="S87" s="208">
        <f>+N87+C87+Q87+R87</f>
        <v>3773707.67</v>
      </c>
      <c r="T87" s="127">
        <f>+M87/(Q87+F87+R87)</f>
        <v>0.11884414638594207</v>
      </c>
      <c r="U87" s="130"/>
      <c r="V87" s="145">
        <f>+V71+V77</f>
        <v>0</v>
      </c>
      <c r="W87" s="145">
        <f>+W71+W77</f>
        <v>0</v>
      </c>
      <c r="X87" s="7">
        <f>+X71+X77</f>
        <v>0</v>
      </c>
      <c r="Y87" s="42"/>
      <c r="Z87" s="7">
        <f>+Z71+Z77</f>
        <v>0</v>
      </c>
      <c r="AA87" s="7">
        <f>+AA71+AA77</f>
        <v>0</v>
      </c>
      <c r="AB87" s="7">
        <f>+AB71+AB77</f>
        <v>0</v>
      </c>
    </row>
    <row r="88" spans="1:31" s="23" customFormat="1" x14ac:dyDescent="0.25">
      <c r="A88" s="45" t="s">
        <v>32</v>
      </c>
      <c r="B88" s="46"/>
      <c r="C88" s="7">
        <f>C72+C78</f>
        <v>0</v>
      </c>
      <c r="D88" s="145">
        <f>D72+D78</f>
        <v>2050000</v>
      </c>
      <c r="E88" s="145">
        <f>E72+E78+E83</f>
        <v>0</v>
      </c>
      <c r="F88" s="145">
        <f>D88+E88</f>
        <v>2050000</v>
      </c>
      <c r="G88" s="145">
        <f>G83+G78+G72</f>
        <v>2143081.08</v>
      </c>
      <c r="H88" s="143">
        <f>F88-G88</f>
        <v>-93081.080000000075</v>
      </c>
      <c r="I88" s="127">
        <f>G88/F88</f>
        <v>1.0454054048780488</v>
      </c>
      <c r="J88" s="214">
        <f>J78+J72+J83</f>
        <v>0</v>
      </c>
      <c r="K88" s="282">
        <f>K72+K78+K83</f>
        <v>348000</v>
      </c>
      <c r="L88" s="127">
        <f>(K88+J88)/F88</f>
        <v>0.16975609756097562</v>
      </c>
      <c r="M88" s="145">
        <f>K88+G88+J88</f>
        <v>2491081.08</v>
      </c>
      <c r="N88" s="145">
        <f>H88-K88-J88</f>
        <v>-441081.08000000007</v>
      </c>
      <c r="O88" s="213">
        <f>M88/F88</f>
        <v>1.2151615024390243</v>
      </c>
      <c r="P88" s="130"/>
      <c r="Q88" s="145">
        <f>Q72+Q78</f>
        <v>0</v>
      </c>
      <c r="R88" s="145">
        <f>R72+R78</f>
        <v>0</v>
      </c>
      <c r="S88" s="208">
        <f>+N88+C88+Q88+R88</f>
        <v>-441081.08000000007</v>
      </c>
      <c r="T88" s="127">
        <f>+M88/(Q88+F88+R88)</f>
        <v>1.2151615024390243</v>
      </c>
      <c r="U88" s="130"/>
      <c r="V88" s="145">
        <f>V72+V78</f>
        <v>0</v>
      </c>
      <c r="W88" s="145">
        <f>W72+W78</f>
        <v>0</v>
      </c>
      <c r="X88" s="7">
        <f>X72+X78</f>
        <v>0</v>
      </c>
      <c r="Y88" s="42"/>
      <c r="Z88" s="7">
        <f>Z72+Z78</f>
        <v>0</v>
      </c>
      <c r="AA88" s="7">
        <f>AA72+AA78</f>
        <v>0</v>
      </c>
      <c r="AB88" s="7">
        <f>AB72+AB78</f>
        <v>0</v>
      </c>
    </row>
    <row r="89" spans="1:31" s="23" customFormat="1" hidden="1" x14ac:dyDescent="0.25">
      <c r="A89" s="45" t="s">
        <v>54</v>
      </c>
      <c r="B89" s="46"/>
      <c r="C89" s="7">
        <f>C73</f>
        <v>0</v>
      </c>
      <c r="D89" s="145">
        <f>D73</f>
        <v>0</v>
      </c>
      <c r="E89" s="145">
        <f>E73</f>
        <v>0</v>
      </c>
      <c r="F89" s="145">
        <f>D89+E89</f>
        <v>0</v>
      </c>
      <c r="G89" s="145">
        <f>G73</f>
        <v>0</v>
      </c>
      <c r="H89" s="143">
        <f>F89-G89</f>
        <v>0</v>
      </c>
      <c r="I89" s="127" t="e">
        <f>G89/F89</f>
        <v>#DIV/0!</v>
      </c>
      <c r="J89" s="214"/>
      <c r="K89" s="282">
        <f>K73</f>
        <v>0</v>
      </c>
      <c r="L89" s="127" t="e">
        <f>(K89+J89)/F89</f>
        <v>#DIV/0!</v>
      </c>
      <c r="M89" s="145">
        <f>K89+G89+J89</f>
        <v>0</v>
      </c>
      <c r="N89" s="145">
        <f>H89-K89-J89</f>
        <v>0</v>
      </c>
      <c r="O89" s="213" t="e">
        <f>M89/F89</f>
        <v>#DIV/0!</v>
      </c>
      <c r="P89" s="130"/>
      <c r="Q89" s="145">
        <f>Q73</f>
        <v>0</v>
      </c>
      <c r="R89" s="145">
        <f>R73</f>
        <v>0</v>
      </c>
      <c r="S89" s="208">
        <f>+N89+C89+Q89+R89</f>
        <v>0</v>
      </c>
      <c r="T89" s="127" t="e">
        <f>+M89/(Q89+F89+R89)</f>
        <v>#DIV/0!</v>
      </c>
      <c r="U89" s="130"/>
      <c r="V89" s="145">
        <f>V73</f>
        <v>0</v>
      </c>
      <c r="W89" s="145">
        <f>W73</f>
        <v>0</v>
      </c>
      <c r="X89" s="7">
        <f>X73</f>
        <v>0</v>
      </c>
      <c r="Y89" s="42"/>
      <c r="Z89" s="7">
        <f>Z73</f>
        <v>0</v>
      </c>
      <c r="AA89" s="7">
        <f>AA73</f>
        <v>0</v>
      </c>
      <c r="AB89" s="7">
        <f>AB73</f>
        <v>0</v>
      </c>
    </row>
    <row r="90" spans="1:31" s="23" customFormat="1" hidden="1" x14ac:dyDescent="0.25">
      <c r="A90" s="45" t="s">
        <v>33</v>
      </c>
      <c r="B90" s="46"/>
      <c r="C90" s="7">
        <f>C74+C79</f>
        <v>0</v>
      </c>
      <c r="D90" s="145">
        <f>D74+D79</f>
        <v>0</v>
      </c>
      <c r="E90" s="145">
        <f>E74+E79</f>
        <v>0</v>
      </c>
      <c r="F90" s="145">
        <f>D90+E90</f>
        <v>0</v>
      </c>
      <c r="G90" s="145">
        <f>G74+G79</f>
        <v>0</v>
      </c>
      <c r="H90" s="143">
        <f>F90-G90</f>
        <v>0</v>
      </c>
      <c r="I90" s="127" t="e">
        <f>G90/F90</f>
        <v>#DIV/0!</v>
      </c>
      <c r="J90" s="214"/>
      <c r="K90" s="282">
        <f>K74+K79</f>
        <v>0</v>
      </c>
      <c r="L90" s="127" t="e">
        <f>(K90+J90)/F90</f>
        <v>#DIV/0!</v>
      </c>
      <c r="M90" s="145">
        <f>K90+G90+J90</f>
        <v>0</v>
      </c>
      <c r="N90" s="145">
        <f>H90-K90-J90</f>
        <v>0</v>
      </c>
      <c r="O90" s="213" t="e">
        <f>M90/F90</f>
        <v>#DIV/0!</v>
      </c>
      <c r="P90" s="130"/>
      <c r="Q90" s="145">
        <f>Q74+Q79</f>
        <v>0</v>
      </c>
      <c r="R90" s="145">
        <f>R74+R79</f>
        <v>0</v>
      </c>
      <c r="S90" s="208">
        <f>+N90+C90+Q90+R90</f>
        <v>0</v>
      </c>
      <c r="T90" s="127" t="e">
        <f>+M90/(Q90+F90+R90)</f>
        <v>#DIV/0!</v>
      </c>
      <c r="U90" s="130"/>
      <c r="V90" s="145">
        <f>V74+V79</f>
        <v>0</v>
      </c>
      <c r="W90" s="145">
        <f>W74+W79</f>
        <v>0</v>
      </c>
      <c r="X90" s="7">
        <f>X74+X79</f>
        <v>0</v>
      </c>
      <c r="Y90" s="42"/>
      <c r="Z90" s="7">
        <f>Z74+Z79</f>
        <v>0</v>
      </c>
      <c r="AA90" s="7">
        <f>AA74+AA79</f>
        <v>0</v>
      </c>
      <c r="AB90" s="7">
        <f>AB74+AB79</f>
        <v>0</v>
      </c>
    </row>
    <row r="91" spans="1:31" x14ac:dyDescent="0.25">
      <c r="A91" s="60"/>
      <c r="B91" s="61"/>
      <c r="C91" s="6"/>
      <c r="D91" s="140"/>
      <c r="E91" s="140"/>
      <c r="F91" s="140"/>
      <c r="G91" s="140"/>
      <c r="H91" s="140"/>
      <c r="I91" s="141"/>
      <c r="J91" s="188"/>
      <c r="K91" s="280"/>
      <c r="L91" s="141"/>
      <c r="M91" s="140"/>
      <c r="N91" s="140"/>
      <c r="O91" s="205"/>
      <c r="Q91" s="140"/>
      <c r="R91" s="140"/>
      <c r="S91" s="142"/>
      <c r="T91" s="206"/>
      <c r="V91" s="140"/>
      <c r="W91" s="140"/>
      <c r="X91" s="6"/>
      <c r="Y91" s="48"/>
      <c r="Z91" s="6"/>
      <c r="AA91" s="6"/>
      <c r="AB91" s="6"/>
    </row>
    <row r="92" spans="1:31" ht="45" x14ac:dyDescent="0.25">
      <c r="A92" s="66" t="s">
        <v>58</v>
      </c>
      <c r="B92" s="61"/>
      <c r="C92" s="6"/>
      <c r="D92" s="140"/>
      <c r="E92" s="140"/>
      <c r="F92" s="140"/>
      <c r="G92" s="140"/>
      <c r="H92" s="140"/>
      <c r="I92" s="141"/>
      <c r="J92" s="188"/>
      <c r="K92" s="280"/>
      <c r="L92" s="141"/>
      <c r="M92" s="140">
        <f ca="1">M92:N93</f>
        <v>0</v>
      </c>
      <c r="N92" s="140"/>
      <c r="O92" s="205"/>
      <c r="Q92" s="140"/>
      <c r="R92" s="140"/>
      <c r="S92" s="142"/>
      <c r="T92" s="206"/>
      <c r="V92" s="140"/>
      <c r="W92" s="140"/>
      <c r="X92" s="6"/>
      <c r="Y92" s="48"/>
      <c r="Z92" s="6"/>
      <c r="AA92" s="6"/>
      <c r="AB92" s="6"/>
    </row>
    <row r="93" spans="1:31" x14ac:dyDescent="0.25">
      <c r="A93" s="60"/>
      <c r="B93" s="61"/>
      <c r="C93" s="6"/>
      <c r="D93" s="140"/>
      <c r="E93" s="140"/>
      <c r="F93" s="140"/>
      <c r="G93" s="140"/>
      <c r="H93" s="140"/>
      <c r="I93" s="141"/>
      <c r="J93" s="188"/>
      <c r="K93" s="280"/>
      <c r="L93" s="141"/>
      <c r="M93" s="140"/>
      <c r="N93" s="140"/>
      <c r="O93" s="205"/>
      <c r="Q93" s="140"/>
      <c r="R93" s="140"/>
      <c r="S93" s="142"/>
      <c r="T93" s="206"/>
      <c r="V93" s="140"/>
      <c r="W93" s="140"/>
      <c r="X93" s="6"/>
      <c r="Y93" s="48"/>
      <c r="Z93" s="6"/>
      <c r="AA93" s="6"/>
      <c r="AB93" s="6"/>
    </row>
    <row r="94" spans="1:31" x14ac:dyDescent="0.25">
      <c r="A94" s="45" t="s">
        <v>59</v>
      </c>
      <c r="B94" s="46"/>
      <c r="C94" s="6"/>
      <c r="D94" s="140"/>
      <c r="E94" s="140"/>
      <c r="F94" s="140"/>
      <c r="G94" s="140"/>
      <c r="H94" s="140"/>
      <c r="I94" s="141"/>
      <c r="J94" s="188"/>
      <c r="K94" s="280"/>
      <c r="L94" s="141"/>
      <c r="M94" s="140"/>
      <c r="N94" s="140"/>
      <c r="O94" s="205"/>
      <c r="Q94" s="140"/>
      <c r="R94" s="140"/>
      <c r="S94" s="142"/>
      <c r="T94" s="206"/>
      <c r="V94" s="140"/>
      <c r="W94" s="140"/>
      <c r="X94" s="6"/>
      <c r="Y94" s="48"/>
      <c r="Z94" s="6"/>
      <c r="AA94" s="6"/>
      <c r="AB94" s="6"/>
    </row>
    <row r="95" spans="1:31" x14ac:dyDescent="0.25">
      <c r="A95" s="45"/>
      <c r="B95" s="46"/>
      <c r="C95" s="6"/>
      <c r="D95" s="140"/>
      <c r="E95" s="140"/>
      <c r="F95" s="140"/>
      <c r="G95" s="140"/>
      <c r="H95" s="140"/>
      <c r="I95" s="141"/>
      <c r="J95" s="188"/>
      <c r="K95" s="280"/>
      <c r="L95" s="141"/>
      <c r="M95" s="140"/>
      <c r="N95" s="140"/>
      <c r="O95" s="205"/>
      <c r="Q95" s="140"/>
      <c r="R95" s="140"/>
      <c r="S95" s="142"/>
      <c r="T95" s="206"/>
      <c r="V95" s="140"/>
      <c r="W95" s="140"/>
      <c r="X95" s="6"/>
      <c r="Y95" s="48"/>
      <c r="Z95" s="6"/>
      <c r="AA95" s="6"/>
      <c r="AB95" s="6"/>
    </row>
    <row r="96" spans="1:31" x14ac:dyDescent="0.25">
      <c r="A96" s="45" t="s">
        <v>60</v>
      </c>
      <c r="B96" s="46"/>
      <c r="C96" s="6"/>
      <c r="D96" s="140"/>
      <c r="E96" s="140"/>
      <c r="F96" s="140"/>
      <c r="G96" s="140"/>
      <c r="H96" s="140"/>
      <c r="I96" s="141"/>
      <c r="J96" s="188"/>
      <c r="K96" s="280"/>
      <c r="L96" s="141"/>
      <c r="M96" s="140"/>
      <c r="N96" s="140"/>
      <c r="O96" s="205"/>
      <c r="Q96" s="140"/>
      <c r="R96" s="140"/>
      <c r="S96" s="142"/>
      <c r="T96" s="206"/>
      <c r="V96" s="140"/>
      <c r="W96" s="140"/>
      <c r="X96" s="6"/>
      <c r="Y96" s="48"/>
      <c r="Z96" s="6"/>
      <c r="AA96" s="6"/>
      <c r="AB96" s="6"/>
    </row>
    <row r="97" spans="1:28" x14ac:dyDescent="0.25">
      <c r="A97" s="45"/>
      <c r="B97" s="46"/>
      <c r="C97" s="6"/>
      <c r="D97" s="140"/>
      <c r="E97" s="140"/>
      <c r="F97" s="140"/>
      <c r="G97" s="140"/>
      <c r="H97" s="140"/>
      <c r="I97" s="141"/>
      <c r="J97" s="188"/>
      <c r="K97" s="280"/>
      <c r="L97" s="141"/>
      <c r="M97" s="140"/>
      <c r="N97" s="140"/>
      <c r="O97" s="205"/>
      <c r="Q97" s="140"/>
      <c r="R97" s="140"/>
      <c r="S97" s="142"/>
      <c r="T97" s="206"/>
      <c r="V97" s="140"/>
      <c r="W97" s="140"/>
      <c r="X97" s="6"/>
      <c r="Y97" s="48"/>
      <c r="Z97" s="6"/>
      <c r="AA97" s="6"/>
      <c r="AB97" s="6"/>
    </row>
    <row r="98" spans="1:28" ht="30" x14ac:dyDescent="0.25">
      <c r="A98" s="51" t="s">
        <v>61</v>
      </c>
      <c r="B98" s="67" t="s">
        <v>62</v>
      </c>
      <c r="C98" s="7">
        <f>SUM(C99:C101)</f>
        <v>0</v>
      </c>
      <c r="D98" s="145">
        <f>SUM(D99:D101)</f>
        <v>2821000</v>
      </c>
      <c r="E98" s="145">
        <f>SUM(E99:E101)</f>
        <v>0</v>
      </c>
      <c r="F98" s="143">
        <f>D98+E98</f>
        <v>2821000</v>
      </c>
      <c r="G98" s="143">
        <f>G99+G100</f>
        <v>1086746.79</v>
      </c>
      <c r="H98" s="143">
        <f>F98-G98</f>
        <v>1734253.21</v>
      </c>
      <c r="I98" s="127">
        <f>G98/F98</f>
        <v>0.38523459411556188</v>
      </c>
      <c r="J98" s="143">
        <f>J99+J100</f>
        <v>0</v>
      </c>
      <c r="K98" s="281">
        <f>K99+K100</f>
        <v>199000</v>
      </c>
      <c r="L98" s="127">
        <f>(K98+J98)/F98</f>
        <v>7.0542360864941506E-2</v>
      </c>
      <c r="M98" s="143">
        <f>K98+G98+J98</f>
        <v>1285746.79</v>
      </c>
      <c r="N98" s="143">
        <f>H98-K98-J98</f>
        <v>1535253.21</v>
      </c>
      <c r="O98" s="127">
        <f>M98/F98</f>
        <v>0.45577695498050336</v>
      </c>
      <c r="P98" s="207"/>
      <c r="Q98" s="143">
        <f>SUM(Q99:Q101)</f>
        <v>0</v>
      </c>
      <c r="R98" s="143">
        <f>SUM(R99:R101)</f>
        <v>0</v>
      </c>
      <c r="S98" s="208">
        <f>+N98+C98+Q98+R98</f>
        <v>1535253.21</v>
      </c>
      <c r="T98" s="127">
        <f>+M98/(Q98+F98+R98)</f>
        <v>0.45577695498050336</v>
      </c>
      <c r="V98" s="145">
        <f>SUM(V99:V101)</f>
        <v>0</v>
      </c>
      <c r="W98" s="145">
        <f>SUM(W99:W101)</f>
        <v>0</v>
      </c>
      <c r="X98" s="7">
        <f>SUM(X99:X101)</f>
        <v>0</v>
      </c>
      <c r="Y98" s="48"/>
      <c r="Z98" s="7">
        <f>SUM(Z99:Z101)</f>
        <v>0</v>
      </c>
      <c r="AA98" s="7">
        <f>SUM(AA99:AA101)</f>
        <v>0</v>
      </c>
      <c r="AB98" s="7">
        <f>SUM(AB99:AB101)</f>
        <v>0</v>
      </c>
    </row>
    <row r="99" spans="1:28" s="58" customFormat="1" x14ac:dyDescent="0.25">
      <c r="A99" s="54" t="s">
        <v>31</v>
      </c>
      <c r="B99" s="61"/>
      <c r="C99" s="8"/>
      <c r="D99" s="144">
        <v>2150000</v>
      </c>
      <c r="E99" s="144"/>
      <c r="F99" s="144">
        <f>D99+E99</f>
        <v>2150000</v>
      </c>
      <c r="G99" s="144">
        <v>235560.05</v>
      </c>
      <c r="H99" s="144">
        <f>F99-G99</f>
        <v>1914439.95</v>
      </c>
      <c r="I99" s="128">
        <f>G99/F99</f>
        <v>0.10956281395348837</v>
      </c>
      <c r="J99" s="209"/>
      <c r="K99" s="282"/>
      <c r="L99" s="129">
        <f>(K99+J99)/F99</f>
        <v>0</v>
      </c>
      <c r="M99" s="144">
        <f>K99+G99+J99</f>
        <v>235560.05</v>
      </c>
      <c r="N99" s="144">
        <f>H99-K99-J99</f>
        <v>1914439.95</v>
      </c>
      <c r="O99" s="210">
        <f>M99/F99</f>
        <v>0.10956281395348837</v>
      </c>
      <c r="P99" s="162"/>
      <c r="Q99" s="144">
        <f t="shared" ref="Q99:R101" si="19">W99+AA99</f>
        <v>0</v>
      </c>
      <c r="R99" s="144">
        <f t="shared" si="19"/>
        <v>0</v>
      </c>
      <c r="S99" s="211">
        <f>+N99+C99+Q99+R99</f>
        <v>1914439.95</v>
      </c>
      <c r="T99" s="129">
        <f>+M99/(Q99+F99+R99)</f>
        <v>0.10956281395348837</v>
      </c>
      <c r="U99" s="162"/>
      <c r="V99" s="144"/>
      <c r="W99" s="144"/>
      <c r="X99" s="8"/>
      <c r="Y99" s="59"/>
      <c r="Z99" s="8"/>
      <c r="AA99" s="8"/>
      <c r="AB99" s="8"/>
    </row>
    <row r="100" spans="1:28" s="58" customFormat="1" x14ac:dyDescent="0.25">
      <c r="A100" s="54" t="s">
        <v>32</v>
      </c>
      <c r="B100" s="61"/>
      <c r="C100" s="8"/>
      <c r="D100" s="144">
        <v>671000</v>
      </c>
      <c r="E100" s="144"/>
      <c r="F100" s="144">
        <f>D100+E100</f>
        <v>671000</v>
      </c>
      <c r="G100" s="215">
        <f>732342.06+15847.51+16330.5+86666.67</f>
        <v>851186.74000000011</v>
      </c>
      <c r="H100" s="144">
        <f>F100-G100</f>
        <v>-180186.74000000011</v>
      </c>
      <c r="I100" s="128">
        <f>G100/F100</f>
        <v>1.2685346348733235</v>
      </c>
      <c r="J100" s="209"/>
      <c r="K100" s="282">
        <v>199000</v>
      </c>
      <c r="L100" s="129">
        <f>(K100+J100)/F100</f>
        <v>0.29657228017883758</v>
      </c>
      <c r="M100" s="144">
        <f>K100+G100+J100</f>
        <v>1050186.7400000002</v>
      </c>
      <c r="N100" s="144">
        <f>H100-K100-J100</f>
        <v>-379186.74000000011</v>
      </c>
      <c r="O100" s="210">
        <f>M100/F100</f>
        <v>1.5651069150521613</v>
      </c>
      <c r="P100" s="162"/>
      <c r="Q100" s="144">
        <f t="shared" si="19"/>
        <v>0</v>
      </c>
      <c r="R100" s="144">
        <f t="shared" si="19"/>
        <v>0</v>
      </c>
      <c r="S100" s="211">
        <f>+N100+C100+Q100+R100</f>
        <v>-379186.74000000011</v>
      </c>
      <c r="T100" s="129">
        <f>+M100/(Q100+F100+R100)</f>
        <v>1.5651069150521613</v>
      </c>
      <c r="U100" s="162"/>
      <c r="V100" s="144"/>
      <c r="W100" s="144"/>
      <c r="X100" s="8"/>
      <c r="Y100" s="59"/>
      <c r="Z100" s="8"/>
      <c r="AA100" s="8"/>
      <c r="AB100" s="8"/>
    </row>
    <row r="101" spans="1:28" s="58" customFormat="1" hidden="1" x14ac:dyDescent="0.25">
      <c r="A101" s="54" t="s">
        <v>33</v>
      </c>
      <c r="B101" s="61"/>
      <c r="C101" s="8"/>
      <c r="D101" s="144">
        <f>V101+Z101</f>
        <v>0</v>
      </c>
      <c r="E101" s="144"/>
      <c r="F101" s="144">
        <f>D101+E101</f>
        <v>0</v>
      </c>
      <c r="G101" s="144"/>
      <c r="H101" s="144">
        <f>F101-G101</f>
        <v>0</v>
      </c>
      <c r="I101" s="128" t="e">
        <f>G101/F101</f>
        <v>#DIV/0!</v>
      </c>
      <c r="J101" s="209"/>
      <c r="K101" s="282"/>
      <c r="L101" s="129" t="e">
        <f>(K101+J101)/F101</f>
        <v>#DIV/0!</v>
      </c>
      <c r="M101" s="144">
        <f>K101+G101+J101</f>
        <v>0</v>
      </c>
      <c r="N101" s="144">
        <f>H101-K101-J101</f>
        <v>0</v>
      </c>
      <c r="O101" s="210" t="e">
        <f>M101/F101</f>
        <v>#DIV/0!</v>
      </c>
      <c r="P101" s="162"/>
      <c r="Q101" s="144">
        <f t="shared" si="19"/>
        <v>0</v>
      </c>
      <c r="R101" s="144">
        <f t="shared" si="19"/>
        <v>0</v>
      </c>
      <c r="S101" s="211">
        <f>+N101+C101+Q101+R101</f>
        <v>0</v>
      </c>
      <c r="T101" s="129" t="e">
        <f>+M101/(Q101+F101+R101)</f>
        <v>#DIV/0!</v>
      </c>
      <c r="U101" s="162"/>
      <c r="V101" s="144"/>
      <c r="W101" s="144"/>
      <c r="X101" s="8"/>
      <c r="Y101" s="59"/>
      <c r="Z101" s="8"/>
      <c r="AA101" s="8"/>
      <c r="AB101" s="8"/>
    </row>
    <row r="102" spans="1:28" x14ac:dyDescent="0.25">
      <c r="A102" s="60"/>
      <c r="B102" s="61"/>
      <c r="C102" s="6"/>
      <c r="D102" s="140"/>
      <c r="E102" s="140"/>
      <c r="F102" s="140"/>
      <c r="G102" s="140"/>
      <c r="H102" s="140"/>
      <c r="I102" s="141"/>
      <c r="J102" s="188"/>
      <c r="K102" s="280"/>
      <c r="L102" s="141"/>
      <c r="M102" s="140"/>
      <c r="N102" s="140"/>
      <c r="O102" s="205"/>
      <c r="Q102" s="140"/>
      <c r="R102" s="140"/>
      <c r="S102" s="142"/>
      <c r="T102" s="206"/>
      <c r="V102" s="140"/>
      <c r="W102" s="140"/>
      <c r="X102" s="6"/>
      <c r="Y102" s="48"/>
      <c r="Z102" s="6"/>
      <c r="AA102" s="6"/>
      <c r="AB102" s="6"/>
    </row>
    <row r="103" spans="1:28" x14ac:dyDescent="0.25">
      <c r="A103" s="45" t="s">
        <v>63</v>
      </c>
      <c r="B103" s="46"/>
      <c r="C103" s="6"/>
      <c r="D103" s="140"/>
      <c r="E103" s="140"/>
      <c r="F103" s="140"/>
      <c r="G103" s="140"/>
      <c r="H103" s="140"/>
      <c r="I103" s="141"/>
      <c r="J103" s="188"/>
      <c r="K103" s="280"/>
      <c r="L103" s="141"/>
      <c r="M103" s="140"/>
      <c r="N103" s="140"/>
      <c r="O103" s="205"/>
      <c r="Q103" s="140"/>
      <c r="R103" s="140"/>
      <c r="S103" s="142"/>
      <c r="T103" s="206"/>
      <c r="V103" s="140"/>
      <c r="W103" s="140"/>
      <c r="X103" s="6"/>
      <c r="Y103" s="48"/>
      <c r="Z103" s="6"/>
      <c r="AA103" s="6"/>
      <c r="AB103" s="6"/>
    </row>
    <row r="104" spans="1:28" x14ac:dyDescent="0.25">
      <c r="A104" s="45"/>
      <c r="B104" s="46"/>
      <c r="C104" s="6"/>
      <c r="D104" s="140"/>
      <c r="E104" s="140"/>
      <c r="F104" s="140"/>
      <c r="G104" s="140"/>
      <c r="H104" s="140"/>
      <c r="I104" s="141"/>
      <c r="J104" s="188"/>
      <c r="K104" s="280"/>
      <c r="L104" s="141"/>
      <c r="M104" s="140"/>
      <c r="N104" s="140"/>
      <c r="O104" s="205"/>
      <c r="Q104" s="140"/>
      <c r="R104" s="140"/>
      <c r="S104" s="142"/>
      <c r="T104" s="206"/>
      <c r="V104" s="140"/>
      <c r="W104" s="140"/>
      <c r="X104" s="6"/>
      <c r="Y104" s="48"/>
      <c r="Z104" s="6"/>
      <c r="AA104" s="6"/>
      <c r="AB104" s="6"/>
    </row>
    <row r="105" spans="1:28" x14ac:dyDescent="0.25">
      <c r="A105" s="51" t="s">
        <v>64</v>
      </c>
      <c r="B105" s="46" t="s">
        <v>65</v>
      </c>
      <c r="C105" s="7">
        <f>SUM(C106:C108)</f>
        <v>0</v>
      </c>
      <c r="D105" s="145">
        <f>SUM(D106:D108)</f>
        <v>133000</v>
      </c>
      <c r="E105" s="145">
        <f>SUM(E106:E108)</f>
        <v>0</v>
      </c>
      <c r="F105" s="143">
        <f>D105+E105</f>
        <v>133000</v>
      </c>
      <c r="G105" s="143">
        <f>G106+G107+G108</f>
        <v>98250.39</v>
      </c>
      <c r="H105" s="143">
        <f>F105-G105</f>
        <v>34749.61</v>
      </c>
      <c r="I105" s="127">
        <f>G105/F105</f>
        <v>0.73872473684210527</v>
      </c>
      <c r="J105" s="143">
        <f>J106+J107</f>
        <v>0</v>
      </c>
      <c r="K105" s="281">
        <f>SUM(K106:K108)</f>
        <v>30000</v>
      </c>
      <c r="L105" s="127">
        <f>(K105+J105)/F105</f>
        <v>0.22556390977443608</v>
      </c>
      <c r="M105" s="143">
        <f>K105+G105+J105</f>
        <v>128250.39</v>
      </c>
      <c r="N105" s="143">
        <f>H105-K105-J105</f>
        <v>4749.6100000000006</v>
      </c>
      <c r="O105" s="127">
        <f>M105/F105</f>
        <v>0.96428864661654135</v>
      </c>
      <c r="P105" s="207"/>
      <c r="Q105" s="143">
        <f>SUM(Q106:Q108)</f>
        <v>0</v>
      </c>
      <c r="R105" s="143">
        <f>SUM(R106:R108)</f>
        <v>0</v>
      </c>
      <c r="S105" s="208">
        <f>+N105+C105+Q105+R105</f>
        <v>4749.6100000000006</v>
      </c>
      <c r="T105" s="127">
        <f>+M105/(Q105+F105+R105)</f>
        <v>0.96428864661654135</v>
      </c>
      <c r="V105" s="145">
        <f>SUM(V106:V108)</f>
        <v>0</v>
      </c>
      <c r="W105" s="145">
        <f>SUM(W106:W108)</f>
        <v>0</v>
      </c>
      <c r="X105" s="7">
        <f>SUM(X106:X108)</f>
        <v>0</v>
      </c>
      <c r="Y105" s="48"/>
      <c r="Z105" s="7">
        <f>SUM(Z106:Z108)</f>
        <v>0</v>
      </c>
      <c r="AA105" s="7">
        <f>SUM(AA106:AA108)</f>
        <v>0</v>
      </c>
      <c r="AB105" s="7">
        <f>SUM(AB106:AB108)</f>
        <v>0</v>
      </c>
    </row>
    <row r="106" spans="1:28" s="58" customFormat="1" hidden="1" x14ac:dyDescent="0.25">
      <c r="A106" s="54" t="s">
        <v>31</v>
      </c>
      <c r="B106" s="61"/>
      <c r="C106" s="8"/>
      <c r="D106" s="144">
        <f>V106+Z106</f>
        <v>0</v>
      </c>
      <c r="E106" s="144"/>
      <c r="F106" s="144">
        <f>D106+E106</f>
        <v>0</v>
      </c>
      <c r="G106" s="144"/>
      <c r="H106" s="144">
        <f>F106-G106</f>
        <v>0</v>
      </c>
      <c r="I106" s="128" t="e">
        <f>G106/F106</f>
        <v>#DIV/0!</v>
      </c>
      <c r="J106" s="209"/>
      <c r="K106" s="282"/>
      <c r="L106" s="129" t="e">
        <f>(K106+J106)/F106</f>
        <v>#DIV/0!</v>
      </c>
      <c r="M106" s="144">
        <f>K106+G106+J106</f>
        <v>0</v>
      </c>
      <c r="N106" s="144">
        <f>H106-K106-J106</f>
        <v>0</v>
      </c>
      <c r="O106" s="210" t="e">
        <f>M106/F106</f>
        <v>#DIV/0!</v>
      </c>
      <c r="P106" s="162"/>
      <c r="Q106" s="144">
        <f t="shared" ref="Q106:R108" si="20">W106+AA106</f>
        <v>0</v>
      </c>
      <c r="R106" s="144">
        <f t="shared" si="20"/>
        <v>0</v>
      </c>
      <c r="S106" s="211">
        <f>+N106+C106+Q106+R106</f>
        <v>0</v>
      </c>
      <c r="T106" s="129" t="e">
        <f>+M106/(Q106+F106+R106)</f>
        <v>#DIV/0!</v>
      </c>
      <c r="U106" s="162"/>
      <c r="V106" s="144"/>
      <c r="W106" s="144"/>
      <c r="X106" s="8"/>
      <c r="Y106" s="59"/>
      <c r="Z106" s="8"/>
      <c r="AA106" s="8"/>
      <c r="AB106" s="8"/>
    </row>
    <row r="107" spans="1:28" s="58" customFormat="1" x14ac:dyDescent="0.25">
      <c r="A107" s="54" t="s">
        <v>32</v>
      </c>
      <c r="B107" s="61"/>
      <c r="C107" s="8"/>
      <c r="D107" s="144">
        <v>133000</v>
      </c>
      <c r="E107" s="144"/>
      <c r="F107" s="144">
        <f>D107+E107</f>
        <v>133000</v>
      </c>
      <c r="G107" s="144">
        <f>32328+65922.39</f>
        <v>98250.39</v>
      </c>
      <c r="H107" s="144">
        <f>F107-G107</f>
        <v>34749.61</v>
      </c>
      <c r="I107" s="128">
        <f>G107/F107</f>
        <v>0.73872473684210527</v>
      </c>
      <c r="J107" s="209"/>
      <c r="K107" s="286">
        <v>30000</v>
      </c>
      <c r="L107" s="129">
        <f>(K107+J107)/F107</f>
        <v>0.22556390977443608</v>
      </c>
      <c r="M107" s="144">
        <f>K107+G107+J107</f>
        <v>128250.39</v>
      </c>
      <c r="N107" s="144">
        <f>H107-K107-J107</f>
        <v>4749.6100000000006</v>
      </c>
      <c r="O107" s="210">
        <f>M107/F107</f>
        <v>0.96428864661654135</v>
      </c>
      <c r="P107" s="162"/>
      <c r="Q107" s="144">
        <f t="shared" si="20"/>
        <v>0</v>
      </c>
      <c r="R107" s="144">
        <f t="shared" si="20"/>
        <v>0</v>
      </c>
      <c r="S107" s="211">
        <f>+N107+C107+Q107+R107</f>
        <v>4749.6100000000006</v>
      </c>
      <c r="T107" s="129">
        <f>+M107/(Q107+F107+R107)</f>
        <v>0.96428864661654135</v>
      </c>
      <c r="U107" s="162"/>
      <c r="V107" s="144"/>
      <c r="W107" s="144"/>
      <c r="X107" s="8"/>
      <c r="Y107" s="59"/>
      <c r="Z107" s="8"/>
      <c r="AA107" s="8"/>
      <c r="AB107" s="8"/>
    </row>
    <row r="108" spans="1:28" s="58" customFormat="1" hidden="1" x14ac:dyDescent="0.25">
      <c r="A108" s="54" t="s">
        <v>33</v>
      </c>
      <c r="B108" s="61"/>
      <c r="C108" s="8"/>
      <c r="D108" s="144"/>
      <c r="E108" s="144"/>
      <c r="F108" s="144">
        <f>D108+E108</f>
        <v>0</v>
      </c>
      <c r="G108" s="144"/>
      <c r="H108" s="144">
        <f>F108-G108</f>
        <v>0</v>
      </c>
      <c r="I108" s="128" t="e">
        <f>G108/F108</f>
        <v>#DIV/0!</v>
      </c>
      <c r="J108" s="209"/>
      <c r="K108" s="282"/>
      <c r="L108" s="129" t="e">
        <f>(K108+J108)/F108</f>
        <v>#DIV/0!</v>
      </c>
      <c r="M108" s="144">
        <f>K108+G108+J108</f>
        <v>0</v>
      </c>
      <c r="N108" s="144">
        <f>H108-K108-J108</f>
        <v>0</v>
      </c>
      <c r="O108" s="210" t="e">
        <f>M108/F108</f>
        <v>#DIV/0!</v>
      </c>
      <c r="P108" s="162"/>
      <c r="Q108" s="144">
        <f t="shared" si="20"/>
        <v>0</v>
      </c>
      <c r="R108" s="144">
        <f t="shared" si="20"/>
        <v>0</v>
      </c>
      <c r="S108" s="211">
        <f>+N108+C108+Q108+R108</f>
        <v>0</v>
      </c>
      <c r="T108" s="129" t="e">
        <f>+M108/(Q108+F108+R108)</f>
        <v>#DIV/0!</v>
      </c>
      <c r="U108" s="162"/>
      <c r="V108" s="144"/>
      <c r="W108" s="144"/>
      <c r="X108" s="8"/>
      <c r="Y108" s="59"/>
      <c r="Z108" s="8"/>
      <c r="AA108" s="8"/>
      <c r="AB108" s="8"/>
    </row>
    <row r="109" spans="1:28" x14ac:dyDescent="0.25">
      <c r="A109" s="60"/>
      <c r="B109" s="61"/>
      <c r="C109" s="6"/>
      <c r="D109" s="140"/>
      <c r="E109" s="140"/>
      <c r="F109" s="140"/>
      <c r="G109" s="140"/>
      <c r="H109" s="140"/>
      <c r="I109" s="141"/>
      <c r="J109" s="188"/>
      <c r="K109" s="280"/>
      <c r="L109" s="141"/>
      <c r="M109" s="140"/>
      <c r="N109" s="140"/>
      <c r="O109" s="205"/>
      <c r="Q109" s="140"/>
      <c r="R109" s="140"/>
      <c r="S109" s="142"/>
      <c r="T109" s="206"/>
      <c r="V109" s="140"/>
      <c r="W109" s="140"/>
      <c r="X109" s="6"/>
      <c r="Y109" s="48"/>
      <c r="Z109" s="6"/>
      <c r="AA109" s="6"/>
      <c r="AB109" s="6"/>
    </row>
    <row r="110" spans="1:28" ht="30" x14ac:dyDescent="0.25">
      <c r="A110" s="66" t="s">
        <v>66</v>
      </c>
      <c r="B110" s="46"/>
      <c r="C110" s="6"/>
      <c r="D110" s="140"/>
      <c r="E110" s="140"/>
      <c r="F110" s="140"/>
      <c r="G110" s="140"/>
      <c r="H110" s="140"/>
      <c r="I110" s="141"/>
      <c r="J110" s="188"/>
      <c r="K110" s="280"/>
      <c r="L110" s="141"/>
      <c r="M110" s="140"/>
      <c r="N110" s="140"/>
      <c r="O110" s="205"/>
      <c r="Q110" s="140"/>
      <c r="R110" s="140"/>
      <c r="S110" s="142"/>
      <c r="T110" s="206"/>
      <c r="V110" s="140"/>
      <c r="W110" s="140"/>
      <c r="X110" s="6"/>
      <c r="Y110" s="48"/>
      <c r="Z110" s="6"/>
      <c r="AA110" s="6"/>
      <c r="AB110" s="6"/>
    </row>
    <row r="111" spans="1:28" ht="9.75" customHeight="1" x14ac:dyDescent="0.25">
      <c r="A111" s="45"/>
      <c r="B111" s="46"/>
      <c r="C111" s="6"/>
      <c r="D111" s="140"/>
      <c r="E111" s="140"/>
      <c r="F111" s="140"/>
      <c r="G111" s="140"/>
      <c r="H111" s="140"/>
      <c r="I111" s="141"/>
      <c r="J111" s="188"/>
      <c r="K111" s="280"/>
      <c r="L111" s="141"/>
      <c r="M111" s="140"/>
      <c r="N111" s="140"/>
      <c r="O111" s="205"/>
      <c r="Q111" s="140"/>
      <c r="R111" s="140"/>
      <c r="S111" s="142"/>
      <c r="T111" s="206"/>
      <c r="V111" s="140"/>
      <c r="W111" s="140"/>
      <c r="X111" s="6"/>
      <c r="Y111" s="48"/>
      <c r="Z111" s="6"/>
      <c r="AA111" s="6"/>
      <c r="AB111" s="6"/>
    </row>
    <row r="112" spans="1:28" ht="30" x14ac:dyDescent="0.25">
      <c r="A112" s="51" t="s">
        <v>67</v>
      </c>
      <c r="B112" s="46" t="s">
        <v>68</v>
      </c>
      <c r="C112" s="7">
        <f>SUM(C113:C116)</f>
        <v>0</v>
      </c>
      <c r="D112" s="145">
        <f>SUM(D113:D116)</f>
        <v>30651000</v>
      </c>
      <c r="E112" s="145">
        <f>SUM(E113:E116)</f>
        <v>0</v>
      </c>
      <c r="F112" s="143">
        <f>D112+E112</f>
        <v>30651000</v>
      </c>
      <c r="G112" s="143">
        <f>G113+G114</f>
        <v>1826543.9</v>
      </c>
      <c r="H112" s="143">
        <f>F112-G112</f>
        <v>28824456.100000001</v>
      </c>
      <c r="I112" s="127">
        <f>G112/F112</f>
        <v>5.9591657694691852E-2</v>
      </c>
      <c r="J112" s="143">
        <f>SUM(J113:J116)</f>
        <v>0</v>
      </c>
      <c r="K112" s="281">
        <f>SUM(K113:K116)</f>
        <v>316000</v>
      </c>
      <c r="L112" s="127">
        <f>(K112+J112)/F112</f>
        <v>1.0309614694463476E-2</v>
      </c>
      <c r="M112" s="143">
        <f>K112+G112+J112</f>
        <v>2142543.9</v>
      </c>
      <c r="N112" s="143">
        <f>H112-K112-J112</f>
        <v>28508456.100000001</v>
      </c>
      <c r="O112" s="127">
        <f>M112/F112</f>
        <v>6.9901272389155319E-2</v>
      </c>
      <c r="P112" s="207"/>
      <c r="Q112" s="143">
        <f>SUM(Q113:Q116)</f>
        <v>0</v>
      </c>
      <c r="R112" s="143">
        <f>SUM(R113:R116)</f>
        <v>0</v>
      </c>
      <c r="S112" s="208">
        <f>+N112+C112+Q112+R112</f>
        <v>28508456.100000001</v>
      </c>
      <c r="T112" s="127">
        <f>+M112/(Q112+F112+R112)</f>
        <v>6.9901272389155319E-2</v>
      </c>
      <c r="V112" s="145">
        <f>SUM(V113:V116)</f>
        <v>0</v>
      </c>
      <c r="W112" s="145">
        <f>SUM(W113:W116)</f>
        <v>0</v>
      </c>
      <c r="X112" s="7">
        <f>SUM(X113:X116)</f>
        <v>0</v>
      </c>
      <c r="Y112" s="48"/>
      <c r="Z112" s="7">
        <f>SUM(Z113:Z116)</f>
        <v>0</v>
      </c>
      <c r="AA112" s="7">
        <f>SUM(AA113:AA116)</f>
        <v>0</v>
      </c>
      <c r="AB112" s="7">
        <f>SUM(AB113:AB116)</f>
        <v>0</v>
      </c>
    </row>
    <row r="113" spans="1:28" s="58" customFormat="1" x14ac:dyDescent="0.25">
      <c r="A113" s="54" t="s">
        <v>31</v>
      </c>
      <c r="B113" s="61"/>
      <c r="C113" s="8"/>
      <c r="D113" s="144">
        <v>96000</v>
      </c>
      <c r="E113" s="144"/>
      <c r="F113" s="144">
        <f>D113+E113</f>
        <v>96000</v>
      </c>
      <c r="G113" s="144">
        <v>18561.169999999998</v>
      </c>
      <c r="H113" s="144">
        <f>F113-G113</f>
        <v>77438.83</v>
      </c>
      <c r="I113" s="128">
        <f>G113/F113</f>
        <v>0.19334552083333331</v>
      </c>
      <c r="J113" s="209"/>
      <c r="K113" s="282"/>
      <c r="L113" s="128">
        <f>(K113+J113)/F113</f>
        <v>0</v>
      </c>
      <c r="M113" s="144">
        <f>K113+G112+J113</f>
        <v>1826543.9</v>
      </c>
      <c r="N113" s="144">
        <f>H113-K113-J113</f>
        <v>77438.83</v>
      </c>
      <c r="O113" s="210">
        <f>M113/F113</f>
        <v>19.026498958333331</v>
      </c>
      <c r="P113" s="162"/>
      <c r="Q113" s="144">
        <f t="shared" ref="Q113:R116" si="21">W113+AA113</f>
        <v>0</v>
      </c>
      <c r="R113" s="144">
        <f t="shared" si="21"/>
        <v>0</v>
      </c>
      <c r="S113" s="211">
        <f>+N113+C113+Q113+R113</f>
        <v>77438.83</v>
      </c>
      <c r="T113" s="129">
        <f>+M113/(Q113+F113+R113)</f>
        <v>19.026498958333331</v>
      </c>
      <c r="U113" s="162"/>
      <c r="V113" s="144"/>
      <c r="W113" s="144"/>
      <c r="X113" s="8"/>
      <c r="Y113" s="59"/>
      <c r="Z113" s="8"/>
      <c r="AA113" s="8"/>
      <c r="AB113" s="8"/>
    </row>
    <row r="114" spans="1:28" s="58" customFormat="1" x14ac:dyDescent="0.25">
      <c r="A114" s="54" t="s">
        <v>32</v>
      </c>
      <c r="B114" s="61"/>
      <c r="C114" s="8"/>
      <c r="D114" s="144">
        <v>30555000</v>
      </c>
      <c r="E114" s="144"/>
      <c r="F114" s="144">
        <f>D114+E114</f>
        <v>30555000</v>
      </c>
      <c r="G114" s="273">
        <f>1698801.23+109181.5</f>
        <v>1807982.73</v>
      </c>
      <c r="H114" s="144">
        <f>F114-G114</f>
        <v>28747017.27</v>
      </c>
      <c r="I114" s="128">
        <f>G114/F114</f>
        <v>5.9171419734904272E-2</v>
      </c>
      <c r="J114" s="169"/>
      <c r="K114" s="282">
        <v>316000</v>
      </c>
      <c r="L114" s="129">
        <f>(K114+J114)/F114</f>
        <v>1.0342006218294878E-2</v>
      </c>
      <c r="M114" s="144">
        <f>K114+G113+J114</f>
        <v>334561.17</v>
      </c>
      <c r="N114" s="144">
        <f>H114-K114-J114</f>
        <v>28431017.27</v>
      </c>
      <c r="O114" s="210">
        <f>M114/F114</f>
        <v>1.0949473735886107E-2</v>
      </c>
      <c r="P114" s="162"/>
      <c r="Q114" s="144">
        <f t="shared" si="21"/>
        <v>0</v>
      </c>
      <c r="R114" s="144">
        <f t="shared" si="21"/>
        <v>0</v>
      </c>
      <c r="S114" s="211">
        <f>+N114+C114+Q114+R114</f>
        <v>28431017.27</v>
      </c>
      <c r="T114" s="129">
        <f>+M114/(Q114+F114+R114)</f>
        <v>1.0949473735886107E-2</v>
      </c>
      <c r="U114" s="162"/>
      <c r="V114" s="144"/>
      <c r="W114" s="144"/>
      <c r="X114" s="8"/>
      <c r="Y114" s="59"/>
      <c r="Z114" s="8"/>
      <c r="AA114" s="8"/>
      <c r="AB114" s="8"/>
    </row>
    <row r="115" spans="1:28" s="58" customFormat="1" hidden="1" x14ac:dyDescent="0.25">
      <c r="A115" s="54" t="s">
        <v>54</v>
      </c>
      <c r="B115" s="61"/>
      <c r="C115" s="8"/>
      <c r="D115" s="144"/>
      <c r="E115" s="144"/>
      <c r="F115" s="144">
        <f>D115+E115</f>
        <v>0</v>
      </c>
      <c r="G115" s="144"/>
      <c r="H115" s="144">
        <f>F115-G115</f>
        <v>0</v>
      </c>
      <c r="I115" s="128" t="e">
        <f>G115/F115</f>
        <v>#DIV/0!</v>
      </c>
      <c r="J115" s="209"/>
      <c r="K115" s="282"/>
      <c r="L115" s="128" t="e">
        <f>(K115+J115)/F115</f>
        <v>#DIV/0!</v>
      </c>
      <c r="M115" s="144">
        <f>K115+G115+J115</f>
        <v>0</v>
      </c>
      <c r="N115" s="144">
        <f>H115-K115-J115</f>
        <v>0</v>
      </c>
      <c r="O115" s="210" t="e">
        <f>M115/F115</f>
        <v>#DIV/0!</v>
      </c>
      <c r="P115" s="162"/>
      <c r="Q115" s="144">
        <f t="shared" si="21"/>
        <v>0</v>
      </c>
      <c r="R115" s="144">
        <f t="shared" si="21"/>
        <v>0</v>
      </c>
      <c r="S115" s="211">
        <f>+N115+C115+Q115+R115</f>
        <v>0</v>
      </c>
      <c r="T115" s="129" t="e">
        <f>+M115/(Q115+F115+R115)</f>
        <v>#DIV/0!</v>
      </c>
      <c r="U115" s="162"/>
      <c r="V115" s="144"/>
      <c r="W115" s="144"/>
      <c r="X115" s="8"/>
      <c r="Y115" s="59"/>
      <c r="Z115" s="8"/>
      <c r="AA115" s="8"/>
      <c r="AB115" s="8"/>
    </row>
    <row r="116" spans="1:28" s="58" customFormat="1" hidden="1" x14ac:dyDescent="0.25">
      <c r="A116" s="54" t="s">
        <v>33</v>
      </c>
      <c r="B116" s="61"/>
      <c r="C116" s="8"/>
      <c r="D116" s="144"/>
      <c r="E116" s="144"/>
      <c r="F116" s="144">
        <f>D116+E116</f>
        <v>0</v>
      </c>
      <c r="G116" s="144"/>
      <c r="H116" s="144">
        <f>F116-G116</f>
        <v>0</v>
      </c>
      <c r="I116" s="128" t="e">
        <f>G116/F116</f>
        <v>#DIV/0!</v>
      </c>
      <c r="J116" s="209"/>
      <c r="K116" s="280"/>
      <c r="L116" s="128" t="e">
        <f>(K116+J116)/F116</f>
        <v>#DIV/0!</v>
      </c>
      <c r="M116" s="144">
        <f>K116+G116</f>
        <v>0</v>
      </c>
      <c r="N116" s="144">
        <f>H116-K116</f>
        <v>0</v>
      </c>
      <c r="O116" s="210" t="e">
        <f>M116/F116</f>
        <v>#DIV/0!</v>
      </c>
      <c r="P116" s="162"/>
      <c r="Q116" s="144">
        <f t="shared" si="21"/>
        <v>0</v>
      </c>
      <c r="R116" s="144">
        <f t="shared" si="21"/>
        <v>0</v>
      </c>
      <c r="S116" s="211">
        <f>+N116+C116+Q116+R116</f>
        <v>0</v>
      </c>
      <c r="T116" s="129" t="e">
        <f>+M116/(Q116+F116+R116)</f>
        <v>#DIV/0!</v>
      </c>
      <c r="U116" s="162"/>
      <c r="V116" s="144"/>
      <c r="W116" s="144"/>
      <c r="X116" s="8"/>
      <c r="Y116" s="59"/>
      <c r="Z116" s="8"/>
      <c r="AA116" s="8"/>
      <c r="AB116" s="8"/>
    </row>
    <row r="117" spans="1:28" hidden="1" x14ac:dyDescent="0.25">
      <c r="A117" s="60"/>
      <c r="B117" s="61"/>
      <c r="C117" s="6"/>
      <c r="D117" s="140"/>
      <c r="E117" s="140"/>
      <c r="F117" s="140"/>
      <c r="G117" s="140"/>
      <c r="H117" s="140"/>
      <c r="I117" s="141"/>
      <c r="J117" s="188"/>
      <c r="K117" s="280"/>
      <c r="L117" s="216"/>
      <c r="M117" s="140"/>
      <c r="N117" s="140"/>
      <c r="O117" s="205"/>
      <c r="Q117" s="140"/>
      <c r="R117" s="140"/>
      <c r="S117" s="142"/>
      <c r="T117" s="206"/>
      <c r="V117" s="140"/>
      <c r="W117" s="140"/>
      <c r="X117" s="6"/>
      <c r="Y117" s="48"/>
      <c r="Z117" s="6"/>
      <c r="AA117" s="6"/>
      <c r="AB117" s="6"/>
    </row>
    <row r="118" spans="1:28" x14ac:dyDescent="0.25">
      <c r="A118" s="51"/>
      <c r="B118" s="46"/>
      <c r="C118" s="6"/>
      <c r="D118" s="223"/>
      <c r="E118" s="140"/>
      <c r="F118" s="140"/>
      <c r="G118" s="140"/>
      <c r="H118" s="140"/>
      <c r="I118" s="141"/>
      <c r="J118" s="188"/>
      <c r="K118" s="280"/>
      <c r="L118" s="141"/>
      <c r="M118" s="140"/>
      <c r="N118" s="140"/>
      <c r="O118" s="205"/>
      <c r="Q118" s="140"/>
      <c r="R118" s="140"/>
      <c r="S118" s="142"/>
      <c r="T118" s="206"/>
      <c r="V118" s="140"/>
      <c r="W118" s="140"/>
      <c r="X118" s="6"/>
      <c r="Y118" s="48"/>
      <c r="Z118" s="6"/>
      <c r="AA118" s="6"/>
      <c r="AB118" s="6"/>
    </row>
    <row r="119" spans="1:28" ht="30" hidden="1" x14ac:dyDescent="0.25">
      <c r="A119" s="51" t="s">
        <v>69</v>
      </c>
      <c r="B119" s="46" t="s">
        <v>70</v>
      </c>
      <c r="C119" s="7">
        <f>SUM(C120:C122)</f>
        <v>0</v>
      </c>
      <c r="D119" s="145">
        <f>SUM(D120:D122)</f>
        <v>0</v>
      </c>
      <c r="E119" s="145">
        <f>SUM(E120:E122)</f>
        <v>0</v>
      </c>
      <c r="F119" s="143">
        <f>D119+E119</f>
        <v>0</v>
      </c>
      <c r="G119" s="143">
        <f>G120+G121</f>
        <v>0</v>
      </c>
      <c r="H119" s="143">
        <f>F119-G119</f>
        <v>0</v>
      </c>
      <c r="I119" s="127" t="e">
        <f>G119/F119</f>
        <v>#DIV/0!</v>
      </c>
      <c r="J119" s="143">
        <f>SUM(J120:J122)</f>
        <v>0</v>
      </c>
      <c r="K119" s="281">
        <f>SUM(K120:K122)</f>
        <v>0</v>
      </c>
      <c r="L119" s="127" t="e">
        <f>(K119+J119)/F119</f>
        <v>#DIV/0!</v>
      </c>
      <c r="M119" s="143">
        <f>K119+G119+J119</f>
        <v>0</v>
      </c>
      <c r="N119" s="143">
        <f>H119-K119-J119</f>
        <v>0</v>
      </c>
      <c r="O119" s="127" t="e">
        <f>M119/F119</f>
        <v>#DIV/0!</v>
      </c>
      <c r="P119" s="207"/>
      <c r="Q119" s="143">
        <f>SUM(Q120:Q122)</f>
        <v>0</v>
      </c>
      <c r="R119" s="143">
        <f>SUM(R120:R122)</f>
        <v>0</v>
      </c>
      <c r="S119" s="208">
        <f>+N119+C119+Q119+R119</f>
        <v>0</v>
      </c>
      <c r="T119" s="127" t="e">
        <f>+M119/(Q119+F119+R119)</f>
        <v>#DIV/0!</v>
      </c>
      <c r="V119" s="145">
        <f>SUM(V120:V122)</f>
        <v>0</v>
      </c>
      <c r="W119" s="145">
        <f>SUM(W120:W122)</f>
        <v>0</v>
      </c>
      <c r="X119" s="7">
        <f>SUM(X120:X122)</f>
        <v>0</v>
      </c>
      <c r="Y119" s="48"/>
      <c r="Z119" s="7">
        <f>SUM(Z120:Z122)</f>
        <v>0</v>
      </c>
      <c r="AA119" s="7">
        <f>SUM(AA120:AA122)</f>
        <v>0</v>
      </c>
      <c r="AB119" s="7">
        <f>SUM(AB120:AB122)</f>
        <v>0</v>
      </c>
    </row>
    <row r="120" spans="1:28" s="58" customFormat="1" hidden="1" x14ac:dyDescent="0.25">
      <c r="A120" s="54" t="s">
        <v>31</v>
      </c>
      <c r="B120" s="61"/>
      <c r="C120" s="8"/>
      <c r="D120" s="144">
        <f>V120+Z120</f>
        <v>0</v>
      </c>
      <c r="E120" s="144"/>
      <c r="F120" s="144">
        <f>D120+E120</f>
        <v>0</v>
      </c>
      <c r="G120" s="144"/>
      <c r="H120" s="144">
        <f>F120-G120</f>
        <v>0</v>
      </c>
      <c r="I120" s="128" t="e">
        <f>G120/F120</f>
        <v>#DIV/0!</v>
      </c>
      <c r="J120" s="209"/>
      <c r="K120" s="282"/>
      <c r="L120" s="128" t="e">
        <f>(K120+J120)/F120</f>
        <v>#DIV/0!</v>
      </c>
      <c r="M120" s="144">
        <f>K120+G120+J120</f>
        <v>0</v>
      </c>
      <c r="N120" s="144">
        <f>H120-K120-J120</f>
        <v>0</v>
      </c>
      <c r="O120" s="210" t="e">
        <f>M120/F120</f>
        <v>#DIV/0!</v>
      </c>
      <c r="P120" s="162"/>
      <c r="Q120" s="144">
        <f t="shared" ref="Q120:R122" si="22">W120+AA120</f>
        <v>0</v>
      </c>
      <c r="R120" s="144">
        <f t="shared" si="22"/>
        <v>0</v>
      </c>
      <c r="S120" s="211">
        <f>+N120+C120+Q120+R120</f>
        <v>0</v>
      </c>
      <c r="T120" s="129" t="e">
        <f>+M120/(Q120+F120+R120)</f>
        <v>#DIV/0!</v>
      </c>
      <c r="U120" s="162"/>
      <c r="V120" s="144"/>
      <c r="W120" s="144"/>
      <c r="X120" s="8"/>
      <c r="Y120" s="59"/>
      <c r="Z120" s="8"/>
      <c r="AA120" s="8"/>
      <c r="AB120" s="8"/>
    </row>
    <row r="121" spans="1:28" s="58" customFormat="1" hidden="1" x14ac:dyDescent="0.25">
      <c r="A121" s="54" t="s">
        <v>32</v>
      </c>
      <c r="B121" s="61"/>
      <c r="C121" s="8"/>
      <c r="D121" s="144">
        <f>V121+Z121</f>
        <v>0</v>
      </c>
      <c r="E121" s="144"/>
      <c r="F121" s="144">
        <f>D121+E121</f>
        <v>0</v>
      </c>
      <c r="G121" s="144"/>
      <c r="H121" s="144">
        <f>F121-G121</f>
        <v>0</v>
      </c>
      <c r="I121" s="128" t="e">
        <f>G121/F121</f>
        <v>#DIV/0!</v>
      </c>
      <c r="J121" s="209"/>
      <c r="K121" s="282"/>
      <c r="L121" s="128" t="e">
        <f>(K121+J121)/F121</f>
        <v>#DIV/0!</v>
      </c>
      <c r="M121" s="144">
        <f>K121+G121+J121</f>
        <v>0</v>
      </c>
      <c r="N121" s="144">
        <f>H121-K121-J121</f>
        <v>0</v>
      </c>
      <c r="O121" s="210" t="e">
        <f>M121/F121</f>
        <v>#DIV/0!</v>
      </c>
      <c r="P121" s="162"/>
      <c r="Q121" s="144">
        <f t="shared" si="22"/>
        <v>0</v>
      </c>
      <c r="R121" s="144">
        <f t="shared" si="22"/>
        <v>0</v>
      </c>
      <c r="S121" s="211">
        <f>+N121+C121+Q121+R121</f>
        <v>0</v>
      </c>
      <c r="T121" s="129" t="e">
        <f>+M121/(Q121+F121+R121)</f>
        <v>#DIV/0!</v>
      </c>
      <c r="U121" s="162"/>
      <c r="V121" s="144"/>
      <c r="W121" s="144"/>
      <c r="X121" s="8"/>
      <c r="Y121" s="59"/>
      <c r="Z121" s="8"/>
      <c r="AA121" s="8"/>
      <c r="AB121" s="8"/>
    </row>
    <row r="122" spans="1:28" s="58" customFormat="1" hidden="1" x14ac:dyDescent="0.25">
      <c r="A122" s="54" t="s">
        <v>33</v>
      </c>
      <c r="B122" s="61"/>
      <c r="C122" s="8"/>
      <c r="D122" s="144">
        <f>V122+Z122</f>
        <v>0</v>
      </c>
      <c r="E122" s="144"/>
      <c r="F122" s="144">
        <f>D122+E122</f>
        <v>0</v>
      </c>
      <c r="G122" s="144"/>
      <c r="H122" s="144">
        <f>F122-G122</f>
        <v>0</v>
      </c>
      <c r="I122" s="128" t="e">
        <f>G122/F122</f>
        <v>#DIV/0!</v>
      </c>
      <c r="J122" s="209"/>
      <c r="K122" s="282"/>
      <c r="L122" s="128" t="e">
        <f>(K122+J122)/F122</f>
        <v>#DIV/0!</v>
      </c>
      <c r="M122" s="144">
        <f>K122+G122+J122</f>
        <v>0</v>
      </c>
      <c r="N122" s="144">
        <f>H122-K122-J122</f>
        <v>0</v>
      </c>
      <c r="O122" s="210" t="e">
        <f>M122/F122</f>
        <v>#DIV/0!</v>
      </c>
      <c r="P122" s="162"/>
      <c r="Q122" s="144">
        <f t="shared" si="22"/>
        <v>0</v>
      </c>
      <c r="R122" s="144">
        <f t="shared" si="22"/>
        <v>0</v>
      </c>
      <c r="S122" s="211">
        <f>+N122+C122+Q122+R122</f>
        <v>0</v>
      </c>
      <c r="T122" s="129" t="e">
        <f>+M122/(Q122+F122+R122)</f>
        <v>#DIV/0!</v>
      </c>
      <c r="U122" s="162"/>
      <c r="V122" s="144"/>
      <c r="W122" s="144"/>
      <c r="X122" s="8"/>
      <c r="Y122" s="59"/>
      <c r="Z122" s="8"/>
      <c r="AA122" s="8"/>
      <c r="AB122" s="8"/>
    </row>
    <row r="123" spans="1:28" hidden="1" x14ac:dyDescent="0.25">
      <c r="A123" s="60"/>
      <c r="B123" s="61"/>
      <c r="C123" s="6"/>
      <c r="D123" s="140"/>
      <c r="E123" s="140"/>
      <c r="F123" s="140"/>
      <c r="G123" s="144"/>
      <c r="H123" s="140"/>
      <c r="I123" s="141"/>
      <c r="J123" s="188"/>
      <c r="K123" s="280"/>
      <c r="L123" s="141"/>
      <c r="M123" s="140"/>
      <c r="N123" s="140"/>
      <c r="O123" s="205"/>
      <c r="Q123" s="140"/>
      <c r="R123" s="140"/>
      <c r="S123" s="142"/>
      <c r="T123" s="206"/>
      <c r="V123" s="140"/>
      <c r="W123" s="140"/>
      <c r="X123" s="6"/>
      <c r="Y123" s="48"/>
      <c r="Z123" s="6"/>
      <c r="AA123" s="6"/>
      <c r="AB123" s="6"/>
    </row>
    <row r="124" spans="1:28" ht="60" x14ac:dyDescent="0.25">
      <c r="A124" s="66" t="s">
        <v>71</v>
      </c>
      <c r="B124" s="46"/>
      <c r="C124" s="6"/>
      <c r="D124" s="140"/>
      <c r="E124" s="140"/>
      <c r="F124" s="140"/>
      <c r="G124" s="140"/>
      <c r="H124" s="140"/>
      <c r="I124" s="141"/>
      <c r="J124" s="188"/>
      <c r="K124" s="280"/>
      <c r="L124" s="141"/>
      <c r="M124" s="140"/>
      <c r="N124" s="140"/>
      <c r="O124" s="205"/>
      <c r="Q124" s="140"/>
      <c r="R124" s="140"/>
      <c r="S124" s="142"/>
      <c r="T124" s="206"/>
      <c r="V124" s="140"/>
      <c r="W124" s="140"/>
      <c r="X124" s="6"/>
      <c r="Y124" s="48"/>
      <c r="Z124" s="6"/>
      <c r="AA124" s="6"/>
      <c r="AB124" s="6"/>
    </row>
    <row r="125" spans="1:28" x14ac:dyDescent="0.25">
      <c r="A125" s="45"/>
      <c r="B125" s="46"/>
      <c r="C125" s="6"/>
      <c r="D125" s="140"/>
      <c r="E125" s="140"/>
      <c r="F125" s="140"/>
      <c r="G125" s="140"/>
      <c r="H125" s="140"/>
      <c r="I125" s="141"/>
      <c r="J125" s="188"/>
      <c r="K125" s="280"/>
      <c r="L125" s="141"/>
      <c r="M125" s="140"/>
      <c r="N125" s="140"/>
      <c r="O125" s="205"/>
      <c r="Q125" s="140"/>
      <c r="R125" s="140"/>
      <c r="S125" s="142"/>
      <c r="T125" s="206"/>
      <c r="V125" s="140"/>
      <c r="W125" s="140"/>
      <c r="X125" s="6"/>
      <c r="Y125" s="48"/>
      <c r="Z125" s="6"/>
      <c r="AA125" s="6"/>
      <c r="AB125" s="6"/>
    </row>
    <row r="126" spans="1:28" hidden="1" x14ac:dyDescent="0.25">
      <c r="A126" s="45"/>
      <c r="B126" s="46"/>
      <c r="C126" s="6"/>
      <c r="D126" s="140"/>
      <c r="E126" s="140"/>
      <c r="F126" s="140"/>
      <c r="G126" s="140"/>
      <c r="H126" s="140"/>
      <c r="I126" s="141"/>
      <c r="J126" s="188"/>
      <c r="K126" s="280"/>
      <c r="L126" s="141"/>
      <c r="M126" s="140"/>
      <c r="N126" s="140"/>
      <c r="O126" s="205"/>
      <c r="Q126" s="140"/>
      <c r="R126" s="140"/>
      <c r="S126" s="142"/>
      <c r="T126" s="206"/>
      <c r="V126" s="140"/>
      <c r="W126" s="140"/>
      <c r="X126" s="6"/>
      <c r="Y126" s="48"/>
      <c r="Z126" s="6"/>
      <c r="AA126" s="6"/>
      <c r="AB126" s="6"/>
    </row>
    <row r="127" spans="1:28" ht="45" x14ac:dyDescent="0.25">
      <c r="A127" s="51" t="s">
        <v>72</v>
      </c>
      <c r="B127" s="46" t="s">
        <v>73</v>
      </c>
      <c r="C127" s="7">
        <f>SUM(C128:C130)</f>
        <v>0</v>
      </c>
      <c r="D127" s="145">
        <f>SUM(D128:D130)</f>
        <v>0</v>
      </c>
      <c r="E127" s="145">
        <f>SUM(E128:E130)</f>
        <v>659186.56000000006</v>
      </c>
      <c r="F127" s="143">
        <f>D127+E127</f>
        <v>659186.56000000006</v>
      </c>
      <c r="G127" s="143">
        <f>G128+G129</f>
        <v>292408.3</v>
      </c>
      <c r="H127" s="143">
        <f>F127-G127</f>
        <v>366778.26000000007</v>
      </c>
      <c r="I127" s="127">
        <f>G127/F127</f>
        <v>0.44358959624419519</v>
      </c>
      <c r="J127" s="143">
        <f>J128+J129</f>
        <v>0</v>
      </c>
      <c r="K127" s="281">
        <f>K128+K129</f>
        <v>24000</v>
      </c>
      <c r="L127" s="127">
        <f>(K127+J127)/F127</f>
        <v>3.6408509299704163E-2</v>
      </c>
      <c r="M127" s="143">
        <f>K127+G127+J127</f>
        <v>316408.3</v>
      </c>
      <c r="N127" s="143">
        <f>H127-K127-J127</f>
        <v>342778.26000000007</v>
      </c>
      <c r="O127" s="127">
        <f>M127/F127</f>
        <v>0.47999810554389938</v>
      </c>
      <c r="P127" s="207"/>
      <c r="Q127" s="143">
        <f>SUM(Q128:Q130)</f>
        <v>0</v>
      </c>
      <c r="R127" s="143">
        <f>SUM(R128:R130)</f>
        <v>0</v>
      </c>
      <c r="S127" s="208">
        <f>+N127+C127+Q127+R127</f>
        <v>342778.26000000007</v>
      </c>
      <c r="T127" s="127">
        <f>+M127/(Q127+F127+R127)</f>
        <v>0.47999810554389938</v>
      </c>
      <c r="V127" s="145">
        <f>SUM(V128:V130)</f>
        <v>0</v>
      </c>
      <c r="W127" s="145">
        <f>SUM(W128:W130)</f>
        <v>0</v>
      </c>
      <c r="X127" s="7">
        <f>SUM(X128:X130)</f>
        <v>0</v>
      </c>
      <c r="Y127" s="48"/>
      <c r="Z127" s="7">
        <f>SUM(Z128:Z130)</f>
        <v>0</v>
      </c>
      <c r="AA127" s="7">
        <f>SUM(AA128:AA130)</f>
        <v>0</v>
      </c>
      <c r="AB127" s="7">
        <f>SUM(AB128:AB130)</f>
        <v>0</v>
      </c>
    </row>
    <row r="128" spans="1:28" s="58" customFormat="1" hidden="1" x14ac:dyDescent="0.25">
      <c r="A128" s="54" t="s">
        <v>31</v>
      </c>
      <c r="B128" s="61"/>
      <c r="C128" s="8"/>
      <c r="D128" s="144">
        <f>V128+Z128</f>
        <v>0</v>
      </c>
      <c r="E128" s="144"/>
      <c r="F128" s="144">
        <f>D128+E128</f>
        <v>0</v>
      </c>
      <c r="G128" s="144"/>
      <c r="H128" s="144">
        <f>F128-G128</f>
        <v>0</v>
      </c>
      <c r="I128" s="128" t="e">
        <f>G128/F128</f>
        <v>#DIV/0!</v>
      </c>
      <c r="J128" s="209"/>
      <c r="K128" s="282"/>
      <c r="L128" s="128" t="e">
        <f>(K128+J128)/F128</f>
        <v>#DIV/0!</v>
      </c>
      <c r="M128" s="144">
        <f>K128+G128+J128</f>
        <v>0</v>
      </c>
      <c r="N128" s="144">
        <f>H128-K128-J128</f>
        <v>0</v>
      </c>
      <c r="O128" s="210" t="e">
        <f>M128/F128</f>
        <v>#DIV/0!</v>
      </c>
      <c r="P128" s="162"/>
      <c r="Q128" s="144">
        <f t="shared" ref="Q128:R130" si="23">W128+AA128</f>
        <v>0</v>
      </c>
      <c r="R128" s="144">
        <f t="shared" si="23"/>
        <v>0</v>
      </c>
      <c r="S128" s="211">
        <f>+N128+C128+Q128+R128</f>
        <v>0</v>
      </c>
      <c r="T128" s="129" t="e">
        <f>+M128/(Q128+F128+R128)</f>
        <v>#DIV/0!</v>
      </c>
      <c r="U128" s="162"/>
      <c r="V128" s="144"/>
      <c r="W128" s="144"/>
      <c r="X128" s="8"/>
      <c r="Y128" s="59"/>
      <c r="Z128" s="8"/>
      <c r="AA128" s="8"/>
      <c r="AB128" s="8"/>
    </row>
    <row r="129" spans="1:28" s="58" customFormat="1" x14ac:dyDescent="0.25">
      <c r="A129" s="54" t="s">
        <v>32</v>
      </c>
      <c r="B129" s="61"/>
      <c r="C129" s="8"/>
      <c r="D129" s="144">
        <f>V129+Z129</f>
        <v>0</v>
      </c>
      <c r="E129" s="144">
        <v>659186.56000000006</v>
      </c>
      <c r="F129" s="144">
        <f>D129+E129</f>
        <v>659186.56000000006</v>
      </c>
      <c r="G129" s="144">
        <f>142512.09+149896.21</f>
        <v>292408.3</v>
      </c>
      <c r="H129" s="144">
        <f>F129-G129</f>
        <v>366778.26000000007</v>
      </c>
      <c r="I129" s="128">
        <f>G129/F129</f>
        <v>0.44358959624419519</v>
      </c>
      <c r="J129" s="169"/>
      <c r="K129" s="282">
        <v>24000</v>
      </c>
      <c r="L129" s="128">
        <f>(K129+J129)/F129</f>
        <v>3.6408509299704163E-2</v>
      </c>
      <c r="M129" s="144">
        <f>K129+G129+J129</f>
        <v>316408.3</v>
      </c>
      <c r="N129" s="144">
        <f>H129-K129-J129</f>
        <v>342778.26000000007</v>
      </c>
      <c r="O129" s="210">
        <f>M129/F129</f>
        <v>0.47999810554389938</v>
      </c>
      <c r="P129" s="162"/>
      <c r="Q129" s="144">
        <f t="shared" si="23"/>
        <v>0</v>
      </c>
      <c r="R129" s="144">
        <f t="shared" si="23"/>
        <v>0</v>
      </c>
      <c r="S129" s="211">
        <f>+N129+C129+Q129+R129</f>
        <v>342778.26000000007</v>
      </c>
      <c r="T129" s="129">
        <f>+M129/(Q129+F129+R129)</f>
        <v>0.47999810554389938</v>
      </c>
      <c r="U129" s="162"/>
      <c r="V129" s="144"/>
      <c r="W129" s="144"/>
      <c r="X129" s="8"/>
      <c r="Y129" s="59"/>
      <c r="Z129" s="8"/>
      <c r="AA129" s="8"/>
      <c r="AB129" s="8"/>
    </row>
    <row r="130" spans="1:28" s="58" customFormat="1" hidden="1" x14ac:dyDescent="0.25">
      <c r="A130" s="54" t="s">
        <v>33</v>
      </c>
      <c r="B130" s="61"/>
      <c r="C130" s="8"/>
      <c r="D130" s="144">
        <f>V130+Z130</f>
        <v>0</v>
      </c>
      <c r="E130" s="144"/>
      <c r="F130" s="144">
        <f>D130+E130</f>
        <v>0</v>
      </c>
      <c r="G130" s="144"/>
      <c r="H130" s="144">
        <f>F130-G130</f>
        <v>0</v>
      </c>
      <c r="I130" s="128" t="e">
        <f>G130/F130</f>
        <v>#DIV/0!</v>
      </c>
      <c r="J130" s="209"/>
      <c r="K130" s="282"/>
      <c r="L130" s="128" t="e">
        <f>(K130+J130)/F130</f>
        <v>#DIV/0!</v>
      </c>
      <c r="M130" s="144">
        <f>K130+G130+J130</f>
        <v>0</v>
      </c>
      <c r="N130" s="144">
        <f>H130-K130-J130</f>
        <v>0</v>
      </c>
      <c r="O130" s="210" t="e">
        <f>M130/F130</f>
        <v>#DIV/0!</v>
      </c>
      <c r="P130" s="162"/>
      <c r="Q130" s="144">
        <f t="shared" si="23"/>
        <v>0</v>
      </c>
      <c r="R130" s="144">
        <f t="shared" si="23"/>
        <v>0</v>
      </c>
      <c r="S130" s="211">
        <f>+N130+C130+Q130+R130</f>
        <v>0</v>
      </c>
      <c r="T130" s="129" t="e">
        <f>+M130/(Q130+F130+R130)</f>
        <v>#DIV/0!</v>
      </c>
      <c r="U130" s="162"/>
      <c r="V130" s="144"/>
      <c r="W130" s="144"/>
      <c r="X130" s="8"/>
      <c r="Y130" s="59"/>
      <c r="Z130" s="8"/>
      <c r="AA130" s="8"/>
      <c r="AB130" s="8"/>
    </row>
    <row r="131" spans="1:28" x14ac:dyDescent="0.25">
      <c r="A131" s="60"/>
      <c r="B131" s="61"/>
      <c r="C131" s="6"/>
      <c r="D131" s="140"/>
      <c r="E131" s="140"/>
      <c r="F131" s="140"/>
      <c r="G131" s="144"/>
      <c r="H131" s="140"/>
      <c r="I131" s="141"/>
      <c r="J131" s="188"/>
      <c r="K131" s="280"/>
      <c r="L131" s="141"/>
      <c r="M131" s="140"/>
      <c r="N131" s="140"/>
      <c r="O131" s="205"/>
      <c r="Q131" s="140"/>
      <c r="R131" s="140"/>
      <c r="S131" s="142"/>
      <c r="T131" s="206"/>
      <c r="V131" s="140"/>
      <c r="W131" s="140"/>
      <c r="X131" s="6"/>
      <c r="Y131" s="48"/>
      <c r="Z131" s="6"/>
      <c r="AA131" s="6"/>
      <c r="AB131" s="6"/>
    </row>
    <row r="132" spans="1:28" ht="30" x14ac:dyDescent="0.25">
      <c r="A132" s="51" t="s">
        <v>74</v>
      </c>
      <c r="B132" s="46" t="s">
        <v>75</v>
      </c>
      <c r="C132" s="7">
        <f>SUM(C133:C135)</f>
        <v>0</v>
      </c>
      <c r="D132" s="145">
        <f>SUM(D133:D135)</f>
        <v>0</v>
      </c>
      <c r="E132" s="145">
        <f>SUM(E133:E135)</f>
        <v>0</v>
      </c>
      <c r="F132" s="143">
        <f>D132+E132</f>
        <v>0</v>
      </c>
      <c r="G132" s="143">
        <f>SUM(G133:G135)</f>
        <v>0</v>
      </c>
      <c r="H132" s="143">
        <f>F132-G132</f>
        <v>0</v>
      </c>
      <c r="I132" s="127" t="e">
        <f>G132/F132</f>
        <v>#DIV/0!</v>
      </c>
      <c r="J132" s="143">
        <f>SUM(J133:J135)</f>
        <v>0</v>
      </c>
      <c r="K132" s="281">
        <f>SUM(K133:K135)</f>
        <v>0</v>
      </c>
      <c r="L132" s="127" t="e">
        <f>(K132+J132)/F132</f>
        <v>#DIV/0!</v>
      </c>
      <c r="M132" s="143">
        <f>K132+G132+J132</f>
        <v>0</v>
      </c>
      <c r="N132" s="143">
        <f>H132-K132-J132</f>
        <v>0</v>
      </c>
      <c r="O132" s="127" t="e">
        <f>M132/F132</f>
        <v>#DIV/0!</v>
      </c>
      <c r="P132" s="207"/>
      <c r="Q132" s="143">
        <f>SUM(Q133:Q135)</f>
        <v>0</v>
      </c>
      <c r="R132" s="143">
        <f>SUM(R133:R135)</f>
        <v>0</v>
      </c>
      <c r="S132" s="208">
        <f>+N132+C132+Q132+R132</f>
        <v>0</v>
      </c>
      <c r="T132" s="127" t="e">
        <f>+M132/(Q132+F132+R132)</f>
        <v>#DIV/0!</v>
      </c>
      <c r="V132" s="145">
        <f>SUM(V133:V135)</f>
        <v>0</v>
      </c>
      <c r="W132" s="145">
        <f>SUM(W133:W135)</f>
        <v>0</v>
      </c>
      <c r="X132" s="7">
        <f>SUM(X133:X135)</f>
        <v>0</v>
      </c>
      <c r="Y132" s="48"/>
      <c r="Z132" s="7">
        <f>SUM(Z133:Z135)</f>
        <v>0</v>
      </c>
      <c r="AA132" s="7">
        <f>SUM(AA133:AA135)</f>
        <v>0</v>
      </c>
      <c r="AB132" s="7">
        <f>SUM(AB133:AB135)</f>
        <v>0</v>
      </c>
    </row>
    <row r="133" spans="1:28" s="58" customFormat="1" hidden="1" x14ac:dyDescent="0.25">
      <c r="A133" s="54" t="s">
        <v>31</v>
      </c>
      <c r="B133" s="61"/>
      <c r="C133" s="8"/>
      <c r="D133" s="144">
        <f>V133+Z133</f>
        <v>0</v>
      </c>
      <c r="E133" s="144"/>
      <c r="F133" s="144">
        <f>D133+E133</f>
        <v>0</v>
      </c>
      <c r="G133" s="144"/>
      <c r="H133" s="144">
        <f>F133-G133</f>
        <v>0</v>
      </c>
      <c r="I133" s="128" t="e">
        <f>G133/F133</f>
        <v>#DIV/0!</v>
      </c>
      <c r="J133" s="209"/>
      <c r="K133" s="282"/>
      <c r="L133" s="128" t="e">
        <f>(K133+J133)/F133</f>
        <v>#DIV/0!</v>
      </c>
      <c r="M133" s="144">
        <f>K133+G133+J133</f>
        <v>0</v>
      </c>
      <c r="N133" s="144">
        <f>H133-K133-J133</f>
        <v>0</v>
      </c>
      <c r="O133" s="210" t="e">
        <f>M133/F133</f>
        <v>#DIV/0!</v>
      </c>
      <c r="P133" s="162"/>
      <c r="Q133" s="144">
        <f t="shared" ref="Q133:R135" si="24">W133+AA133</f>
        <v>0</v>
      </c>
      <c r="R133" s="144">
        <f t="shared" si="24"/>
        <v>0</v>
      </c>
      <c r="S133" s="211">
        <f>+N133+C133+Q133+R133</f>
        <v>0</v>
      </c>
      <c r="T133" s="129" t="e">
        <f>+M133/(Q133+F133+R133)</f>
        <v>#DIV/0!</v>
      </c>
      <c r="U133" s="162"/>
      <c r="V133" s="144"/>
      <c r="W133" s="144"/>
      <c r="X133" s="8"/>
      <c r="Y133" s="59"/>
      <c r="Z133" s="8"/>
      <c r="AA133" s="8"/>
      <c r="AB133" s="8"/>
    </row>
    <row r="134" spans="1:28" s="58" customFormat="1" x14ac:dyDescent="0.25">
      <c r="A134" s="54" t="s">
        <v>32</v>
      </c>
      <c r="B134" s="61"/>
      <c r="C134" s="8"/>
      <c r="D134" s="144">
        <f>V134+Z134</f>
        <v>0</v>
      </c>
      <c r="E134" s="144"/>
      <c r="F134" s="144">
        <f>D134+E134</f>
        <v>0</v>
      </c>
      <c r="G134" s="144"/>
      <c r="H134" s="144">
        <f>F134-G134</f>
        <v>0</v>
      </c>
      <c r="I134" s="128" t="e">
        <f>G134/F134</f>
        <v>#DIV/0!</v>
      </c>
      <c r="J134" s="209"/>
      <c r="K134" s="282"/>
      <c r="L134" s="128" t="e">
        <f>(K134+J134)/F134</f>
        <v>#DIV/0!</v>
      </c>
      <c r="M134" s="144">
        <f>K134+G134+J134</f>
        <v>0</v>
      </c>
      <c r="N134" s="144">
        <f>H134-K134-J134</f>
        <v>0</v>
      </c>
      <c r="O134" s="210" t="e">
        <f>M134/F134</f>
        <v>#DIV/0!</v>
      </c>
      <c r="P134" s="162"/>
      <c r="Q134" s="144">
        <f t="shared" si="24"/>
        <v>0</v>
      </c>
      <c r="R134" s="144">
        <f t="shared" si="24"/>
        <v>0</v>
      </c>
      <c r="S134" s="211">
        <f>+N134+C134+Q134+R134</f>
        <v>0</v>
      </c>
      <c r="T134" s="129" t="e">
        <f>+M134/(Q134+F134+R134)</f>
        <v>#DIV/0!</v>
      </c>
      <c r="U134" s="162"/>
      <c r="V134" s="144"/>
      <c r="W134" s="144"/>
      <c r="X134" s="8"/>
      <c r="Y134" s="59"/>
      <c r="Z134" s="8"/>
      <c r="AA134" s="8"/>
      <c r="AB134" s="8"/>
    </row>
    <row r="135" spans="1:28" s="58" customFormat="1" hidden="1" x14ac:dyDescent="0.25">
      <c r="A135" s="54" t="s">
        <v>33</v>
      </c>
      <c r="B135" s="61"/>
      <c r="C135" s="8"/>
      <c r="D135" s="144">
        <f>V135+Z135</f>
        <v>0</v>
      </c>
      <c r="E135" s="144"/>
      <c r="F135" s="144">
        <f>D135+E135</f>
        <v>0</v>
      </c>
      <c r="G135" s="144"/>
      <c r="H135" s="144">
        <f>F135-G135</f>
        <v>0</v>
      </c>
      <c r="I135" s="128" t="e">
        <f>G135/F135</f>
        <v>#DIV/0!</v>
      </c>
      <c r="J135" s="209"/>
      <c r="K135" s="282"/>
      <c r="L135" s="128" t="e">
        <f>(K135+J135)/F135</f>
        <v>#DIV/0!</v>
      </c>
      <c r="M135" s="144">
        <f>K135+G135+J135</f>
        <v>0</v>
      </c>
      <c r="N135" s="144">
        <f>H135-K135-J135</f>
        <v>0</v>
      </c>
      <c r="O135" s="210" t="e">
        <f>M135/F135</f>
        <v>#DIV/0!</v>
      </c>
      <c r="P135" s="162"/>
      <c r="Q135" s="144">
        <f t="shared" si="24"/>
        <v>0</v>
      </c>
      <c r="R135" s="144">
        <f t="shared" si="24"/>
        <v>0</v>
      </c>
      <c r="S135" s="211">
        <f>+N135+C135+Q135+R135</f>
        <v>0</v>
      </c>
      <c r="T135" s="129" t="e">
        <f>+M135/(Q135+F135+R135)</f>
        <v>#DIV/0!</v>
      </c>
      <c r="U135" s="162"/>
      <c r="V135" s="144"/>
      <c r="W135" s="144"/>
      <c r="X135" s="8"/>
      <c r="Y135" s="59"/>
      <c r="Z135" s="8"/>
      <c r="AA135" s="8"/>
      <c r="AB135" s="8"/>
    </row>
    <row r="136" spans="1:28" x14ac:dyDescent="0.25">
      <c r="A136" s="60"/>
      <c r="B136" s="61"/>
      <c r="C136" s="6"/>
      <c r="D136" s="140"/>
      <c r="E136" s="140"/>
      <c r="F136" s="140"/>
      <c r="G136" s="144"/>
      <c r="H136" s="140"/>
      <c r="I136" s="141"/>
      <c r="J136" s="188"/>
      <c r="K136" s="280"/>
      <c r="L136" s="141"/>
      <c r="M136" s="140"/>
      <c r="N136" s="140"/>
      <c r="O136" s="205"/>
      <c r="Q136" s="140"/>
      <c r="R136" s="140"/>
      <c r="S136" s="142"/>
      <c r="T136" s="206"/>
      <c r="V136" s="140"/>
      <c r="W136" s="140"/>
      <c r="X136" s="6"/>
      <c r="Y136" s="48"/>
      <c r="Z136" s="6"/>
      <c r="AA136" s="6"/>
      <c r="AB136" s="6"/>
    </row>
    <row r="137" spans="1:28" x14ac:dyDescent="0.25">
      <c r="A137" s="45" t="s">
        <v>76</v>
      </c>
      <c r="B137" s="46"/>
      <c r="C137" s="6"/>
      <c r="D137" s="140"/>
      <c r="E137" s="140"/>
      <c r="F137" s="140"/>
      <c r="G137" s="140"/>
      <c r="H137" s="140"/>
      <c r="I137" s="141"/>
      <c r="J137" s="188"/>
      <c r="K137" s="280"/>
      <c r="L137" s="141"/>
      <c r="M137" s="140"/>
      <c r="N137" s="140"/>
      <c r="O137" s="205"/>
      <c r="Q137" s="140"/>
      <c r="R137" s="140"/>
      <c r="S137" s="142"/>
      <c r="T137" s="206"/>
      <c r="V137" s="140"/>
      <c r="W137" s="140"/>
      <c r="X137" s="6"/>
      <c r="Y137" s="48"/>
      <c r="Z137" s="6"/>
      <c r="AA137" s="6"/>
      <c r="AB137" s="6"/>
    </row>
    <row r="138" spans="1:28" hidden="1" x14ac:dyDescent="0.25">
      <c r="A138" s="45"/>
      <c r="B138" s="46"/>
      <c r="C138" s="6"/>
      <c r="D138" s="140"/>
      <c r="E138" s="140"/>
      <c r="F138" s="140"/>
      <c r="G138" s="140"/>
      <c r="H138" s="140"/>
      <c r="I138" s="141"/>
      <c r="J138" s="188"/>
      <c r="K138" s="280"/>
      <c r="L138" s="141"/>
      <c r="M138" s="140"/>
      <c r="N138" s="140"/>
      <c r="O138" s="205"/>
      <c r="Q138" s="140"/>
      <c r="R138" s="140"/>
      <c r="S138" s="142"/>
      <c r="T138" s="206"/>
      <c r="V138" s="140"/>
      <c r="W138" s="140"/>
      <c r="X138" s="6"/>
      <c r="Y138" s="48"/>
      <c r="Z138" s="6"/>
      <c r="AA138" s="6"/>
      <c r="AB138" s="6"/>
    </row>
    <row r="139" spans="1:28" hidden="1" x14ac:dyDescent="0.25">
      <c r="A139" s="45"/>
      <c r="B139" s="46"/>
      <c r="C139" s="6"/>
      <c r="D139" s="140"/>
      <c r="E139" s="140"/>
      <c r="F139" s="140"/>
      <c r="G139" s="140"/>
      <c r="H139" s="140"/>
      <c r="I139" s="141"/>
      <c r="J139" s="188"/>
      <c r="K139" s="280"/>
      <c r="L139" s="141"/>
      <c r="M139" s="140"/>
      <c r="N139" s="140"/>
      <c r="O139" s="205"/>
      <c r="Q139" s="140"/>
      <c r="R139" s="140"/>
      <c r="S139" s="142"/>
      <c r="T139" s="206"/>
      <c r="V139" s="140"/>
      <c r="W139" s="140"/>
      <c r="X139" s="6"/>
      <c r="Y139" s="48"/>
      <c r="Z139" s="6"/>
      <c r="AA139" s="6"/>
      <c r="AB139" s="6"/>
    </row>
    <row r="140" spans="1:28" ht="45" hidden="1" x14ac:dyDescent="0.25">
      <c r="A140" s="51" t="s">
        <v>77</v>
      </c>
      <c r="B140" s="46" t="s">
        <v>78</v>
      </c>
      <c r="C140" s="7">
        <f>SUM(C141:C143)</f>
        <v>0</v>
      </c>
      <c r="D140" s="145">
        <f>SUM(D141:D143)</f>
        <v>0</v>
      </c>
      <c r="E140" s="145">
        <f>SUM(E141:E143)</f>
        <v>0</v>
      </c>
      <c r="F140" s="143">
        <f>D140+E140</f>
        <v>0</v>
      </c>
      <c r="G140" s="143">
        <f>SUM(G141:G143)</f>
        <v>0</v>
      </c>
      <c r="H140" s="143">
        <f>F140-G140</f>
        <v>0</v>
      </c>
      <c r="I140" s="127" t="e">
        <f>G140/F140</f>
        <v>#DIV/0!</v>
      </c>
      <c r="J140" s="143">
        <f>SUM(J141:J143)</f>
        <v>0</v>
      </c>
      <c r="K140" s="281">
        <f>SUM(K141:K143)</f>
        <v>0</v>
      </c>
      <c r="L140" s="127" t="e">
        <f>(K140+J140)/F140</f>
        <v>#DIV/0!</v>
      </c>
      <c r="M140" s="143">
        <f>K140+G140+J140</f>
        <v>0</v>
      </c>
      <c r="N140" s="143">
        <f>H140-K140-J140</f>
        <v>0</v>
      </c>
      <c r="O140" s="127" t="e">
        <f>M140/F140</f>
        <v>#DIV/0!</v>
      </c>
      <c r="P140" s="207"/>
      <c r="Q140" s="143">
        <f>SUM(Q141:Q143)</f>
        <v>0</v>
      </c>
      <c r="R140" s="143">
        <f>SUM(R141:R143)</f>
        <v>0</v>
      </c>
      <c r="S140" s="208">
        <f>+N140+C140+Q140+R140</f>
        <v>0</v>
      </c>
      <c r="T140" s="127" t="e">
        <f>+M140/(Q140+F140+R140)</f>
        <v>#DIV/0!</v>
      </c>
      <c r="V140" s="145">
        <f>SUM(V141:V143)</f>
        <v>0</v>
      </c>
      <c r="W140" s="145">
        <f>SUM(W141:W143)</f>
        <v>0</v>
      </c>
      <c r="X140" s="7">
        <f>SUM(X141:X143)</f>
        <v>0</v>
      </c>
      <c r="Y140" s="48"/>
      <c r="Z140" s="7">
        <f>SUM(Z141:Z143)</f>
        <v>0</v>
      </c>
      <c r="AA140" s="7">
        <f>SUM(AA141:AA143)</f>
        <v>0</v>
      </c>
      <c r="AB140" s="7">
        <f>SUM(AB141:AB143)</f>
        <v>0</v>
      </c>
    </row>
    <row r="141" spans="1:28" s="58" customFormat="1" hidden="1" x14ac:dyDescent="0.25">
      <c r="A141" s="54" t="s">
        <v>31</v>
      </c>
      <c r="B141" s="61"/>
      <c r="C141" s="8"/>
      <c r="D141" s="144">
        <f>V141+Z141</f>
        <v>0</v>
      </c>
      <c r="E141" s="144"/>
      <c r="F141" s="144">
        <f>D141+E141</f>
        <v>0</v>
      </c>
      <c r="G141" s="144"/>
      <c r="H141" s="144">
        <f>F141-G141</f>
        <v>0</v>
      </c>
      <c r="I141" s="128" t="e">
        <f>G141/F141</f>
        <v>#DIV/0!</v>
      </c>
      <c r="J141" s="209"/>
      <c r="K141" s="282"/>
      <c r="L141" s="128" t="e">
        <f>(K141+J141)/F141</f>
        <v>#DIV/0!</v>
      </c>
      <c r="M141" s="144">
        <f>K141+G141+J141</f>
        <v>0</v>
      </c>
      <c r="N141" s="144">
        <f>H141-K141-J141</f>
        <v>0</v>
      </c>
      <c r="O141" s="210" t="e">
        <f>M141/F141</f>
        <v>#DIV/0!</v>
      </c>
      <c r="P141" s="162"/>
      <c r="Q141" s="144">
        <f t="shared" ref="Q141:R143" si="25">W141+AA141</f>
        <v>0</v>
      </c>
      <c r="R141" s="144">
        <f t="shared" si="25"/>
        <v>0</v>
      </c>
      <c r="S141" s="211">
        <f>+N141+C141+Q141+R141</f>
        <v>0</v>
      </c>
      <c r="T141" s="129" t="e">
        <f>+M141/(Q141+F141+R141)</f>
        <v>#DIV/0!</v>
      </c>
      <c r="U141" s="162"/>
      <c r="V141" s="144"/>
      <c r="W141" s="144"/>
      <c r="X141" s="8"/>
      <c r="Y141" s="59"/>
      <c r="Z141" s="8"/>
      <c r="AA141" s="8"/>
      <c r="AB141" s="8"/>
    </row>
    <row r="142" spans="1:28" s="58" customFormat="1" hidden="1" x14ac:dyDescent="0.25">
      <c r="A142" s="54" t="s">
        <v>32</v>
      </c>
      <c r="B142" s="61"/>
      <c r="C142" s="8"/>
      <c r="D142" s="144">
        <f>V142+Z142</f>
        <v>0</v>
      </c>
      <c r="E142" s="144"/>
      <c r="F142" s="144">
        <f>D142+E142</f>
        <v>0</v>
      </c>
      <c r="G142" s="144"/>
      <c r="H142" s="144">
        <f>F142-G142</f>
        <v>0</v>
      </c>
      <c r="I142" s="128" t="e">
        <f>G142/F142</f>
        <v>#DIV/0!</v>
      </c>
      <c r="J142" s="209"/>
      <c r="K142" s="282"/>
      <c r="L142" s="128" t="e">
        <f>(K142+J142)/F142</f>
        <v>#DIV/0!</v>
      </c>
      <c r="M142" s="144">
        <f>K142+G142+J142</f>
        <v>0</v>
      </c>
      <c r="N142" s="144">
        <f>H142-K142-J142</f>
        <v>0</v>
      </c>
      <c r="O142" s="210" t="e">
        <f>M142/F142</f>
        <v>#DIV/0!</v>
      </c>
      <c r="P142" s="162"/>
      <c r="Q142" s="144">
        <f t="shared" si="25"/>
        <v>0</v>
      </c>
      <c r="R142" s="144">
        <f t="shared" si="25"/>
        <v>0</v>
      </c>
      <c r="S142" s="211">
        <f>+N142+C142+Q142+R142</f>
        <v>0</v>
      </c>
      <c r="T142" s="129" t="e">
        <f>+M142/(Q142+F142+R142)</f>
        <v>#DIV/0!</v>
      </c>
      <c r="U142" s="162"/>
      <c r="V142" s="144"/>
      <c r="W142" s="144"/>
      <c r="X142" s="8"/>
      <c r="Y142" s="59"/>
      <c r="Z142" s="8"/>
      <c r="AA142" s="8"/>
      <c r="AB142" s="8"/>
    </row>
    <row r="143" spans="1:28" s="58" customFormat="1" hidden="1" x14ac:dyDescent="0.25">
      <c r="A143" s="54" t="s">
        <v>33</v>
      </c>
      <c r="B143" s="61"/>
      <c r="C143" s="8"/>
      <c r="D143" s="144">
        <f>V143+Z143</f>
        <v>0</v>
      </c>
      <c r="E143" s="144"/>
      <c r="F143" s="144">
        <f>D143+E143</f>
        <v>0</v>
      </c>
      <c r="G143" s="144"/>
      <c r="H143" s="144">
        <f>F143-G143</f>
        <v>0</v>
      </c>
      <c r="I143" s="128" t="e">
        <f>G143/F143</f>
        <v>#DIV/0!</v>
      </c>
      <c r="J143" s="209"/>
      <c r="K143" s="282"/>
      <c r="L143" s="128" t="e">
        <f>(K143+J143)/F143</f>
        <v>#DIV/0!</v>
      </c>
      <c r="M143" s="144">
        <f>K143+G143+J143</f>
        <v>0</v>
      </c>
      <c r="N143" s="144">
        <f>H143-K143-J143</f>
        <v>0</v>
      </c>
      <c r="O143" s="210" t="e">
        <f>M143/F143</f>
        <v>#DIV/0!</v>
      </c>
      <c r="P143" s="162"/>
      <c r="Q143" s="144">
        <f t="shared" si="25"/>
        <v>0</v>
      </c>
      <c r="R143" s="144">
        <f t="shared" si="25"/>
        <v>0</v>
      </c>
      <c r="S143" s="211">
        <f>+N143+C143+Q143+R143</f>
        <v>0</v>
      </c>
      <c r="T143" s="129" t="e">
        <f>+M143/(Q143+F143+R143)</f>
        <v>#DIV/0!</v>
      </c>
      <c r="U143" s="162"/>
      <c r="V143" s="144"/>
      <c r="W143" s="144"/>
      <c r="X143" s="8"/>
      <c r="Y143" s="59"/>
      <c r="Z143" s="8"/>
      <c r="AA143" s="8"/>
      <c r="AB143" s="8"/>
    </row>
    <row r="144" spans="1:28" hidden="1" x14ac:dyDescent="0.25">
      <c r="A144" s="60"/>
      <c r="B144" s="61"/>
      <c r="C144" s="6"/>
      <c r="D144" s="140"/>
      <c r="E144" s="140"/>
      <c r="F144" s="140"/>
      <c r="G144" s="144"/>
      <c r="H144" s="140"/>
      <c r="I144" s="141"/>
      <c r="J144" s="188"/>
      <c r="K144" s="280"/>
      <c r="L144" s="141"/>
      <c r="M144" s="140"/>
      <c r="N144" s="140"/>
      <c r="O144" s="205"/>
      <c r="Q144" s="140"/>
      <c r="R144" s="140"/>
      <c r="S144" s="142"/>
      <c r="T144" s="206"/>
      <c r="V144" s="140"/>
      <c r="W144" s="140"/>
      <c r="X144" s="6"/>
      <c r="Y144" s="48"/>
      <c r="Z144" s="6"/>
      <c r="AA144" s="6"/>
      <c r="AB144" s="6"/>
    </row>
    <row r="145" spans="1:28" hidden="1" x14ac:dyDescent="0.25">
      <c r="A145" s="45"/>
      <c r="B145" s="46"/>
      <c r="C145" s="6"/>
      <c r="D145" s="140"/>
      <c r="E145" s="140"/>
      <c r="F145" s="140"/>
      <c r="G145" s="140"/>
      <c r="H145" s="140"/>
      <c r="I145" s="141"/>
      <c r="J145" s="188"/>
      <c r="K145" s="280"/>
      <c r="L145" s="141"/>
      <c r="M145" s="140"/>
      <c r="N145" s="140"/>
      <c r="O145" s="205"/>
      <c r="Q145" s="140"/>
      <c r="R145" s="140"/>
      <c r="S145" s="142"/>
      <c r="T145" s="206"/>
      <c r="V145" s="140"/>
      <c r="W145" s="140"/>
      <c r="X145" s="6"/>
      <c r="Y145" s="48"/>
      <c r="Z145" s="6"/>
      <c r="AA145" s="6"/>
      <c r="AB145" s="6"/>
    </row>
    <row r="146" spans="1:28" ht="75" hidden="1" x14ac:dyDescent="0.25">
      <c r="A146" s="51" t="s">
        <v>79</v>
      </c>
      <c r="B146" s="46" t="s">
        <v>80</v>
      </c>
      <c r="C146" s="7">
        <f>SUM(C147:C149)</f>
        <v>0</v>
      </c>
      <c r="D146" s="145">
        <f>SUM(D147:D149)</f>
        <v>0</v>
      </c>
      <c r="E146" s="145">
        <f>SUM(E147:E149)</f>
        <v>0</v>
      </c>
      <c r="F146" s="143">
        <f>D146+E146</f>
        <v>0</v>
      </c>
      <c r="G146" s="143">
        <f>SUM(G147:G149)</f>
        <v>0</v>
      </c>
      <c r="H146" s="143">
        <f>F146-G146</f>
        <v>0</v>
      </c>
      <c r="I146" s="127" t="e">
        <f>G146/F146</f>
        <v>#DIV/0!</v>
      </c>
      <c r="J146" s="143">
        <f>SUM(J147:J149)</f>
        <v>0</v>
      </c>
      <c r="K146" s="281">
        <f>SUM(K147:K149)</f>
        <v>0</v>
      </c>
      <c r="L146" s="127" t="e">
        <f>(K146+J146)/F146</f>
        <v>#DIV/0!</v>
      </c>
      <c r="M146" s="143">
        <f>K146+G146+J146</f>
        <v>0</v>
      </c>
      <c r="N146" s="143">
        <f>H146-K146-J146</f>
        <v>0</v>
      </c>
      <c r="O146" s="127" t="e">
        <f>M146/F146</f>
        <v>#DIV/0!</v>
      </c>
      <c r="P146" s="207"/>
      <c r="Q146" s="143">
        <f>SUM(Q147:Q149)</f>
        <v>0</v>
      </c>
      <c r="R146" s="143">
        <f>SUM(R147:R149)</f>
        <v>0</v>
      </c>
      <c r="S146" s="208">
        <f>+N146+C146+Q146+R146</f>
        <v>0</v>
      </c>
      <c r="T146" s="127" t="e">
        <f>+M146/(Q146+F146+R146)</f>
        <v>#DIV/0!</v>
      </c>
      <c r="V146" s="145">
        <f>SUM(V147:V149)</f>
        <v>0</v>
      </c>
      <c r="W146" s="145">
        <f>SUM(W147:W149)</f>
        <v>0</v>
      </c>
      <c r="X146" s="7">
        <f>SUM(X147:X149)</f>
        <v>0</v>
      </c>
      <c r="Y146" s="48"/>
      <c r="Z146" s="7">
        <f>SUM(Z147:Z149)</f>
        <v>0</v>
      </c>
      <c r="AA146" s="7">
        <f>SUM(AA147:AA149)</f>
        <v>0</v>
      </c>
      <c r="AB146" s="7">
        <f>SUM(AB147:AB149)</f>
        <v>0</v>
      </c>
    </row>
    <row r="147" spans="1:28" s="58" customFormat="1" hidden="1" x14ac:dyDescent="0.25">
      <c r="A147" s="54" t="s">
        <v>31</v>
      </c>
      <c r="B147" s="61"/>
      <c r="C147" s="8"/>
      <c r="D147" s="144">
        <f>V147+Z147</f>
        <v>0</v>
      </c>
      <c r="E147" s="144"/>
      <c r="F147" s="144">
        <f>D147+E147</f>
        <v>0</v>
      </c>
      <c r="G147" s="144"/>
      <c r="H147" s="144">
        <f>F147-G147</f>
        <v>0</v>
      </c>
      <c r="I147" s="128" t="e">
        <f>G147/F147</f>
        <v>#DIV/0!</v>
      </c>
      <c r="J147" s="209"/>
      <c r="K147" s="282"/>
      <c r="L147" s="128" t="e">
        <f>(K147+J147)/F147</f>
        <v>#DIV/0!</v>
      </c>
      <c r="M147" s="144">
        <f>K147+G147+J147</f>
        <v>0</v>
      </c>
      <c r="N147" s="144">
        <f>H147-K147-J147</f>
        <v>0</v>
      </c>
      <c r="O147" s="210" t="e">
        <f>M147/F147</f>
        <v>#DIV/0!</v>
      </c>
      <c r="P147" s="162"/>
      <c r="Q147" s="144">
        <f t="shared" ref="Q147:R149" si="26">W147+AA147</f>
        <v>0</v>
      </c>
      <c r="R147" s="144">
        <f t="shared" si="26"/>
        <v>0</v>
      </c>
      <c r="S147" s="211">
        <f>+N147+C147+Q147+R147</f>
        <v>0</v>
      </c>
      <c r="T147" s="129" t="e">
        <f>+M147/(Q147+F147+R147)</f>
        <v>#DIV/0!</v>
      </c>
      <c r="U147" s="162"/>
      <c r="V147" s="144"/>
      <c r="W147" s="144"/>
      <c r="X147" s="8"/>
      <c r="Y147" s="59"/>
      <c r="Z147" s="8"/>
      <c r="AA147" s="8"/>
      <c r="AB147" s="8"/>
    </row>
    <row r="148" spans="1:28" s="58" customFormat="1" hidden="1" x14ac:dyDescent="0.25">
      <c r="A148" s="54" t="s">
        <v>32</v>
      </c>
      <c r="B148" s="61"/>
      <c r="C148" s="8"/>
      <c r="D148" s="144">
        <f>V148+Z148</f>
        <v>0</v>
      </c>
      <c r="E148" s="144"/>
      <c r="F148" s="144">
        <f>D148+E148</f>
        <v>0</v>
      </c>
      <c r="G148" s="144"/>
      <c r="H148" s="144">
        <f>F148-G148</f>
        <v>0</v>
      </c>
      <c r="I148" s="128" t="e">
        <f>G148/F148</f>
        <v>#DIV/0!</v>
      </c>
      <c r="J148" s="209"/>
      <c r="K148" s="282"/>
      <c r="L148" s="128" t="e">
        <f>(K148+J148)/F148</f>
        <v>#DIV/0!</v>
      </c>
      <c r="M148" s="144">
        <f>K148+G148+J148</f>
        <v>0</v>
      </c>
      <c r="N148" s="144">
        <f>H148-K148-J148</f>
        <v>0</v>
      </c>
      <c r="O148" s="210" t="e">
        <f>M148/F148</f>
        <v>#DIV/0!</v>
      </c>
      <c r="P148" s="162"/>
      <c r="Q148" s="144">
        <f t="shared" si="26"/>
        <v>0</v>
      </c>
      <c r="R148" s="144">
        <f t="shared" si="26"/>
        <v>0</v>
      </c>
      <c r="S148" s="211">
        <f>+N148+C148+Q148+R148</f>
        <v>0</v>
      </c>
      <c r="T148" s="129" t="e">
        <f>+M148/(Q148+F148+R148)</f>
        <v>#DIV/0!</v>
      </c>
      <c r="U148" s="162"/>
      <c r="V148" s="144"/>
      <c r="W148" s="144"/>
      <c r="X148" s="8"/>
      <c r="Y148" s="59"/>
      <c r="Z148" s="8"/>
      <c r="AA148" s="8"/>
      <c r="AB148" s="8"/>
    </row>
    <row r="149" spans="1:28" s="58" customFormat="1" hidden="1" x14ac:dyDescent="0.25">
      <c r="A149" s="54" t="s">
        <v>33</v>
      </c>
      <c r="B149" s="61"/>
      <c r="C149" s="8"/>
      <c r="D149" s="144">
        <f>V149+Z149</f>
        <v>0</v>
      </c>
      <c r="E149" s="144"/>
      <c r="F149" s="144">
        <f>D149+E149</f>
        <v>0</v>
      </c>
      <c r="G149" s="144"/>
      <c r="H149" s="144">
        <f>F149-G149</f>
        <v>0</v>
      </c>
      <c r="I149" s="128" t="e">
        <f>G149/F149</f>
        <v>#DIV/0!</v>
      </c>
      <c r="J149" s="209"/>
      <c r="K149" s="282"/>
      <c r="L149" s="128" t="e">
        <f>(K149+J149)/F149</f>
        <v>#DIV/0!</v>
      </c>
      <c r="M149" s="144">
        <f>K149+G149+J149</f>
        <v>0</v>
      </c>
      <c r="N149" s="144">
        <f>H149-K149-J149</f>
        <v>0</v>
      </c>
      <c r="O149" s="210" t="e">
        <f>M149/F149</f>
        <v>#DIV/0!</v>
      </c>
      <c r="P149" s="162"/>
      <c r="Q149" s="144">
        <f t="shared" si="26"/>
        <v>0</v>
      </c>
      <c r="R149" s="144">
        <f t="shared" si="26"/>
        <v>0</v>
      </c>
      <c r="S149" s="211">
        <f>+N149+C149+Q149+R149</f>
        <v>0</v>
      </c>
      <c r="T149" s="129" t="e">
        <f>+M149/(Q149+F149+R149)</f>
        <v>#DIV/0!</v>
      </c>
      <c r="U149" s="162"/>
      <c r="V149" s="144"/>
      <c r="W149" s="144"/>
      <c r="X149" s="8"/>
      <c r="Y149" s="59"/>
      <c r="Z149" s="8"/>
      <c r="AA149" s="8"/>
      <c r="AB149" s="8"/>
    </row>
    <row r="150" spans="1:28" x14ac:dyDescent="0.25">
      <c r="A150" s="60"/>
      <c r="B150" s="61"/>
      <c r="C150" s="6"/>
      <c r="D150" s="140"/>
      <c r="E150" s="140"/>
      <c r="F150" s="140"/>
      <c r="G150" s="144"/>
      <c r="H150" s="140"/>
      <c r="I150" s="141"/>
      <c r="J150" s="188"/>
      <c r="K150" s="280"/>
      <c r="L150" s="141"/>
      <c r="M150" s="140"/>
      <c r="N150" s="140"/>
      <c r="O150" s="205"/>
      <c r="Q150" s="140"/>
      <c r="R150" s="140"/>
      <c r="S150" s="142"/>
      <c r="T150" s="206"/>
      <c r="V150" s="140"/>
      <c r="W150" s="140"/>
      <c r="X150" s="6"/>
      <c r="Y150" s="48"/>
      <c r="Z150" s="6"/>
      <c r="AA150" s="6"/>
      <c r="AB150" s="6"/>
    </row>
    <row r="151" spans="1:28" x14ac:dyDescent="0.25">
      <c r="A151" s="51" t="s">
        <v>81</v>
      </c>
      <c r="B151" s="46" t="s">
        <v>82</v>
      </c>
      <c r="C151" s="7">
        <f>SUM(C152:C154)</f>
        <v>0</v>
      </c>
      <c r="D151" s="145">
        <f>SUM(D152:D154)</f>
        <v>0</v>
      </c>
      <c r="E151" s="145">
        <f>SUM(E152:E154)</f>
        <v>0</v>
      </c>
      <c r="F151" s="143">
        <f>D151+E151</f>
        <v>0</v>
      </c>
      <c r="G151" s="143">
        <f>G153</f>
        <v>0</v>
      </c>
      <c r="H151" s="143">
        <f>F151-G151</f>
        <v>0</v>
      </c>
      <c r="I151" s="127" t="e">
        <f>G151/F151</f>
        <v>#DIV/0!</v>
      </c>
      <c r="J151" s="143">
        <f>J153</f>
        <v>0</v>
      </c>
      <c r="K151" s="281">
        <f>K153</f>
        <v>0</v>
      </c>
      <c r="L151" s="127" t="e">
        <f>(K151+J151)/F151</f>
        <v>#DIV/0!</v>
      </c>
      <c r="M151" s="143">
        <f>K151+G151+J151</f>
        <v>0</v>
      </c>
      <c r="N151" s="143">
        <f>H151-K151-J151</f>
        <v>0</v>
      </c>
      <c r="O151" s="127" t="e">
        <f>M151/F151</f>
        <v>#DIV/0!</v>
      </c>
      <c r="P151" s="207"/>
      <c r="Q151" s="143">
        <f>SUM(Q152:Q154)</f>
        <v>0</v>
      </c>
      <c r="R151" s="143">
        <f>SUM(R152:R154)</f>
        <v>0</v>
      </c>
      <c r="S151" s="208">
        <f>+N151+C151+Q151+R151</f>
        <v>0</v>
      </c>
      <c r="T151" s="127" t="e">
        <f>+M151/(Q151+F151+R151)</f>
        <v>#DIV/0!</v>
      </c>
      <c r="V151" s="145">
        <f>SUM(V152:V154)</f>
        <v>0</v>
      </c>
      <c r="W151" s="145">
        <f>SUM(W152:W154)</f>
        <v>0</v>
      </c>
      <c r="X151" s="7">
        <f>SUM(X152:X154)</f>
        <v>0</v>
      </c>
      <c r="Y151" s="48"/>
      <c r="Z151" s="7">
        <f>SUM(Z152:Z154)</f>
        <v>0</v>
      </c>
      <c r="AA151" s="7">
        <f>SUM(AA152:AA154)</f>
        <v>0</v>
      </c>
      <c r="AB151" s="7">
        <f>SUM(AB152:AB154)</f>
        <v>0</v>
      </c>
    </row>
    <row r="152" spans="1:28" s="58" customFormat="1" hidden="1" x14ac:dyDescent="0.25">
      <c r="A152" s="54" t="s">
        <v>31</v>
      </c>
      <c r="B152" s="61"/>
      <c r="C152" s="8"/>
      <c r="D152" s="144">
        <f>V152+Z152</f>
        <v>0</v>
      </c>
      <c r="E152" s="144"/>
      <c r="F152" s="144">
        <f>D152+E152</f>
        <v>0</v>
      </c>
      <c r="G152" s="144"/>
      <c r="H152" s="144">
        <f>F152-G152</f>
        <v>0</v>
      </c>
      <c r="I152" s="128" t="e">
        <f>G152/F152</f>
        <v>#DIV/0!</v>
      </c>
      <c r="J152" s="209"/>
      <c r="K152" s="282"/>
      <c r="L152" s="128" t="e">
        <f>(K152+J152)/F152</f>
        <v>#DIV/0!</v>
      </c>
      <c r="M152" s="144">
        <f>K152+G152+J152</f>
        <v>0</v>
      </c>
      <c r="N152" s="144">
        <f>H152-K152-J152</f>
        <v>0</v>
      </c>
      <c r="O152" s="210" t="e">
        <f>M152/F152</f>
        <v>#DIV/0!</v>
      </c>
      <c r="P152" s="162"/>
      <c r="Q152" s="144">
        <f t="shared" ref="Q152:R154" si="27">W152+AA152</f>
        <v>0</v>
      </c>
      <c r="R152" s="144">
        <f t="shared" si="27"/>
        <v>0</v>
      </c>
      <c r="S152" s="211">
        <f>+N152+C152+Q152+R152</f>
        <v>0</v>
      </c>
      <c r="T152" s="129" t="e">
        <f>+M152/(Q152+F152+R152)</f>
        <v>#DIV/0!</v>
      </c>
      <c r="U152" s="162"/>
      <c r="V152" s="144"/>
      <c r="W152" s="144"/>
      <c r="X152" s="8"/>
      <c r="Y152" s="59"/>
      <c r="Z152" s="8"/>
      <c r="AA152" s="8"/>
      <c r="AB152" s="8"/>
    </row>
    <row r="153" spans="1:28" s="58" customFormat="1" x14ac:dyDescent="0.25">
      <c r="A153" s="54" t="s">
        <v>32</v>
      </c>
      <c r="B153" s="61"/>
      <c r="C153" s="8"/>
      <c r="D153" s="144">
        <f>V153+Z153</f>
        <v>0</v>
      </c>
      <c r="E153" s="144"/>
      <c r="F153" s="144">
        <f>D153+E153</f>
        <v>0</v>
      </c>
      <c r="G153" s="144"/>
      <c r="H153" s="144">
        <f>F153-G153</f>
        <v>0</v>
      </c>
      <c r="I153" s="128" t="e">
        <f>G153/F153</f>
        <v>#DIV/0!</v>
      </c>
      <c r="J153" s="169"/>
      <c r="K153" s="282"/>
      <c r="L153" s="128" t="e">
        <f>(K153+J153)/F153</f>
        <v>#DIV/0!</v>
      </c>
      <c r="M153" s="144">
        <f>K153+G153+J153</f>
        <v>0</v>
      </c>
      <c r="N153" s="144">
        <f>H153-K153-J153</f>
        <v>0</v>
      </c>
      <c r="O153" s="210" t="e">
        <f>M153/F153</f>
        <v>#DIV/0!</v>
      </c>
      <c r="P153" s="162"/>
      <c r="Q153" s="144">
        <f t="shared" si="27"/>
        <v>0</v>
      </c>
      <c r="R153" s="144">
        <f t="shared" si="27"/>
        <v>0</v>
      </c>
      <c r="S153" s="211">
        <f>+N153+C153+Q153+R153</f>
        <v>0</v>
      </c>
      <c r="T153" s="129" t="e">
        <f>+M153/(Q153+F153+R153)</f>
        <v>#DIV/0!</v>
      </c>
      <c r="U153" s="162"/>
      <c r="V153" s="144"/>
      <c r="W153" s="144"/>
      <c r="X153" s="8"/>
      <c r="Y153" s="59"/>
      <c r="Z153" s="8"/>
      <c r="AA153" s="8"/>
      <c r="AB153" s="8"/>
    </row>
    <row r="154" spans="1:28" s="58" customFormat="1" hidden="1" x14ac:dyDescent="0.25">
      <c r="A154" s="54" t="s">
        <v>33</v>
      </c>
      <c r="B154" s="61"/>
      <c r="C154" s="8"/>
      <c r="D154" s="144">
        <f>V154+Z154</f>
        <v>0</v>
      </c>
      <c r="E154" s="144"/>
      <c r="F154" s="144">
        <f>D154+E154</f>
        <v>0</v>
      </c>
      <c r="G154" s="144"/>
      <c r="H154" s="144">
        <f>F154-G154</f>
        <v>0</v>
      </c>
      <c r="I154" s="128" t="e">
        <f>G154/F154</f>
        <v>#DIV/0!</v>
      </c>
      <c r="J154" s="209"/>
      <c r="K154" s="282"/>
      <c r="L154" s="128" t="e">
        <f>(K154+J154)/F154</f>
        <v>#DIV/0!</v>
      </c>
      <c r="M154" s="144">
        <f>K154+G154+J154</f>
        <v>0</v>
      </c>
      <c r="N154" s="144">
        <f>H154-K154-J154</f>
        <v>0</v>
      </c>
      <c r="O154" s="210" t="e">
        <f>M154/F154</f>
        <v>#DIV/0!</v>
      </c>
      <c r="P154" s="162"/>
      <c r="Q154" s="144">
        <f t="shared" si="27"/>
        <v>0</v>
      </c>
      <c r="R154" s="144">
        <f t="shared" si="27"/>
        <v>0</v>
      </c>
      <c r="S154" s="211">
        <f>+N154+C154+Q154+R154</f>
        <v>0</v>
      </c>
      <c r="T154" s="129" t="e">
        <f>+M154/(Q154+F154+R154)</f>
        <v>#DIV/0!</v>
      </c>
      <c r="U154" s="162"/>
      <c r="V154" s="144"/>
      <c r="W154" s="144"/>
      <c r="X154" s="8"/>
      <c r="Y154" s="59"/>
      <c r="Z154" s="8"/>
      <c r="AA154" s="8"/>
      <c r="AB154" s="8"/>
    </row>
    <row r="155" spans="1:28" x14ac:dyDescent="0.25">
      <c r="A155" s="60"/>
      <c r="B155" s="61"/>
      <c r="C155" s="6"/>
      <c r="D155" s="140"/>
      <c r="E155" s="140"/>
      <c r="F155" s="140"/>
      <c r="G155" s="144"/>
      <c r="H155" s="140"/>
      <c r="I155" s="141"/>
      <c r="J155" s="188"/>
      <c r="K155" s="280"/>
      <c r="L155" s="141"/>
      <c r="M155" s="140"/>
      <c r="N155" s="140"/>
      <c r="O155" s="205"/>
      <c r="Q155" s="140"/>
      <c r="R155" s="140"/>
      <c r="S155" s="142"/>
      <c r="T155" s="206"/>
      <c r="V155" s="140"/>
      <c r="W155" s="140"/>
      <c r="X155" s="6"/>
      <c r="Y155" s="48"/>
      <c r="Z155" s="6"/>
      <c r="AA155" s="6"/>
      <c r="AB155" s="6"/>
    </row>
    <row r="156" spans="1:28" ht="45" x14ac:dyDescent="0.25">
      <c r="A156" s="66" t="s">
        <v>83</v>
      </c>
      <c r="B156" s="46"/>
      <c r="C156" s="6"/>
      <c r="D156" s="140"/>
      <c r="E156" s="140"/>
      <c r="F156" s="140"/>
      <c r="G156" s="140"/>
      <c r="H156" s="140"/>
      <c r="I156" s="141"/>
      <c r="J156" s="188"/>
      <c r="K156" s="280"/>
      <c r="L156" s="141"/>
      <c r="M156" s="140"/>
      <c r="N156" s="140"/>
      <c r="O156" s="205"/>
      <c r="Q156" s="140"/>
      <c r="R156" s="140"/>
      <c r="S156" s="142"/>
      <c r="T156" s="206"/>
      <c r="V156" s="140"/>
      <c r="W156" s="140"/>
      <c r="X156" s="6"/>
      <c r="Y156" s="48"/>
      <c r="Z156" s="6"/>
      <c r="AA156" s="6"/>
      <c r="AB156" s="6"/>
    </row>
    <row r="157" spans="1:28" x14ac:dyDescent="0.25">
      <c r="A157" s="45"/>
      <c r="B157" s="46"/>
      <c r="C157" s="6"/>
      <c r="D157" s="140"/>
      <c r="E157" s="140"/>
      <c r="F157" s="140"/>
      <c r="G157" s="140"/>
      <c r="H157" s="140"/>
      <c r="I157" s="141"/>
      <c r="J157" s="188"/>
      <c r="K157" s="280"/>
      <c r="L157" s="141"/>
      <c r="M157" s="140"/>
      <c r="N157" s="140"/>
      <c r="O157" s="205"/>
      <c r="Q157" s="140"/>
      <c r="R157" s="140"/>
      <c r="S157" s="142"/>
      <c r="T157" s="206"/>
      <c r="V157" s="140"/>
      <c r="W157" s="140"/>
      <c r="X157" s="6"/>
      <c r="Y157" s="48"/>
      <c r="Z157" s="6"/>
      <c r="AA157" s="6"/>
      <c r="AB157" s="6"/>
    </row>
    <row r="158" spans="1:28" ht="30" x14ac:dyDescent="0.25">
      <c r="A158" s="51" t="s">
        <v>84</v>
      </c>
      <c r="B158" s="46" t="s">
        <v>85</v>
      </c>
      <c r="C158" s="7">
        <f>SUM(C159:C161)</f>
        <v>0</v>
      </c>
      <c r="D158" s="145">
        <f>SUM(D159:D161)</f>
        <v>0</v>
      </c>
      <c r="E158" s="145">
        <f>SUM(E159:E161)</f>
        <v>0</v>
      </c>
      <c r="F158" s="143">
        <f>D158+E158</f>
        <v>0</v>
      </c>
      <c r="G158" s="143">
        <f>SUM(G159:G161)</f>
        <v>30831.02</v>
      </c>
      <c r="H158" s="143">
        <f>F158-G158</f>
        <v>-30831.02</v>
      </c>
      <c r="I158" s="127" t="e">
        <f>G158/F158</f>
        <v>#DIV/0!</v>
      </c>
      <c r="J158" s="143">
        <f>SUM(J159:J161)</f>
        <v>0</v>
      </c>
      <c r="K158" s="281">
        <f>SUM(K159:K161)</f>
        <v>5000</v>
      </c>
      <c r="L158" s="127" t="e">
        <f>(K158+J158)/F158</f>
        <v>#DIV/0!</v>
      </c>
      <c r="M158" s="143">
        <f>K158+G158+J158</f>
        <v>35831.020000000004</v>
      </c>
      <c r="N158" s="143">
        <f>H158-K158-J158</f>
        <v>-35831.020000000004</v>
      </c>
      <c r="O158" s="127" t="e">
        <f>M158/F158</f>
        <v>#DIV/0!</v>
      </c>
      <c r="P158" s="207"/>
      <c r="Q158" s="143">
        <f>SUM(Q159:Q161)</f>
        <v>0</v>
      </c>
      <c r="R158" s="143">
        <f>SUM(R159:R161)</f>
        <v>0</v>
      </c>
      <c r="S158" s="208">
        <f>+N158+C158+Q158+R158</f>
        <v>-35831.020000000004</v>
      </c>
      <c r="T158" s="127" t="e">
        <f>+M158/(Q158+F158+R158)</f>
        <v>#DIV/0!</v>
      </c>
      <c r="V158" s="145">
        <f>SUM(V159:V161)</f>
        <v>0</v>
      </c>
      <c r="W158" s="145">
        <f>SUM(W159:W161)</f>
        <v>0</v>
      </c>
      <c r="X158" s="7">
        <f>SUM(X159:X161)</f>
        <v>0</v>
      </c>
      <c r="Y158" s="48"/>
      <c r="Z158" s="7">
        <f>SUM(Z159:Z161)</f>
        <v>0</v>
      </c>
      <c r="AA158" s="7">
        <f>SUM(AA159:AA161)</f>
        <v>0</v>
      </c>
      <c r="AB158" s="7">
        <f>SUM(AB159:AB161)</f>
        <v>0</v>
      </c>
    </row>
    <row r="159" spans="1:28" s="58" customFormat="1" hidden="1" x14ac:dyDescent="0.25">
      <c r="A159" s="54" t="s">
        <v>31</v>
      </c>
      <c r="B159" s="61"/>
      <c r="C159" s="8"/>
      <c r="D159" s="144">
        <f>V159+Z159</f>
        <v>0</v>
      </c>
      <c r="E159" s="144"/>
      <c r="F159" s="144">
        <f>D159+E159</f>
        <v>0</v>
      </c>
      <c r="G159" s="144"/>
      <c r="H159" s="144">
        <f>F159-G159</f>
        <v>0</v>
      </c>
      <c r="I159" s="128" t="e">
        <f>G159/F159</f>
        <v>#DIV/0!</v>
      </c>
      <c r="J159" s="209"/>
      <c r="K159" s="282"/>
      <c r="L159" s="128" t="e">
        <f>(K159+J159)/F159</f>
        <v>#DIV/0!</v>
      </c>
      <c r="M159" s="144">
        <f>K159+G159+J159</f>
        <v>0</v>
      </c>
      <c r="N159" s="144">
        <f>H159-K159-J159</f>
        <v>0</v>
      </c>
      <c r="O159" s="210" t="e">
        <f>M159/F159</f>
        <v>#DIV/0!</v>
      </c>
      <c r="P159" s="162"/>
      <c r="Q159" s="144">
        <f t="shared" ref="Q159:R161" si="28">W159+AA159</f>
        <v>0</v>
      </c>
      <c r="R159" s="144">
        <f t="shared" si="28"/>
        <v>0</v>
      </c>
      <c r="S159" s="211">
        <f>+N159+C159+Q159+R159</f>
        <v>0</v>
      </c>
      <c r="T159" s="129" t="e">
        <f>+M159/(Q159+F159+R159)</f>
        <v>#DIV/0!</v>
      </c>
      <c r="U159" s="162"/>
      <c r="V159" s="144"/>
      <c r="W159" s="144"/>
      <c r="X159" s="8"/>
      <c r="Y159" s="59"/>
      <c r="Z159" s="8"/>
      <c r="AA159" s="8"/>
      <c r="AB159" s="8"/>
    </row>
    <row r="160" spans="1:28" s="58" customFormat="1" x14ac:dyDescent="0.25">
      <c r="A160" s="54" t="s">
        <v>32</v>
      </c>
      <c r="B160" s="61"/>
      <c r="C160" s="8"/>
      <c r="D160" s="144">
        <f>V160+Z160</f>
        <v>0</v>
      </c>
      <c r="E160" s="272"/>
      <c r="F160" s="144">
        <f>D160+E160</f>
        <v>0</v>
      </c>
      <c r="G160" s="144">
        <v>30831.02</v>
      </c>
      <c r="H160" s="144">
        <f>F160-G160</f>
        <v>-30831.02</v>
      </c>
      <c r="I160" s="128" t="e">
        <f>G160/F160</f>
        <v>#DIV/0!</v>
      </c>
      <c r="J160" s="209"/>
      <c r="K160" s="282">
        <v>5000</v>
      </c>
      <c r="L160" s="128" t="e">
        <f>(K160+J160)/F160</f>
        <v>#DIV/0!</v>
      </c>
      <c r="M160" s="144">
        <f>K160+G160+J160</f>
        <v>35831.020000000004</v>
      </c>
      <c r="N160" s="144">
        <f>H160-K160-J160</f>
        <v>-35831.020000000004</v>
      </c>
      <c r="O160" s="210" t="e">
        <f>M160/F160</f>
        <v>#DIV/0!</v>
      </c>
      <c r="P160" s="162"/>
      <c r="Q160" s="144">
        <f t="shared" si="28"/>
        <v>0</v>
      </c>
      <c r="R160" s="144">
        <f t="shared" si="28"/>
        <v>0</v>
      </c>
      <c r="S160" s="211">
        <f>+N160+C160+Q160+R160</f>
        <v>-35831.020000000004</v>
      </c>
      <c r="T160" s="129" t="e">
        <f>+M160/(Q160+F160+R160)</f>
        <v>#DIV/0!</v>
      </c>
      <c r="U160" s="162"/>
      <c r="V160" s="144"/>
      <c r="W160" s="144"/>
      <c r="X160" s="8"/>
      <c r="Y160" s="59"/>
      <c r="Z160" s="8"/>
      <c r="AA160" s="8"/>
      <c r="AB160" s="8"/>
    </row>
    <row r="161" spans="1:28" s="58" customFormat="1" hidden="1" x14ac:dyDescent="0.25">
      <c r="A161" s="54" t="s">
        <v>33</v>
      </c>
      <c r="B161" s="61"/>
      <c r="C161" s="8"/>
      <c r="D161" s="144">
        <f>V161+Z161</f>
        <v>0</v>
      </c>
      <c r="E161" s="144"/>
      <c r="F161" s="144">
        <f>D161+E161</f>
        <v>0</v>
      </c>
      <c r="G161" s="144"/>
      <c r="H161" s="144">
        <f>F161-G161</f>
        <v>0</v>
      </c>
      <c r="I161" s="128" t="e">
        <f>G161/F161</f>
        <v>#DIV/0!</v>
      </c>
      <c r="J161" s="209"/>
      <c r="K161" s="282"/>
      <c r="L161" s="128" t="e">
        <f>(K161+J161)/F161</f>
        <v>#DIV/0!</v>
      </c>
      <c r="M161" s="144">
        <f>K161+G161+J161</f>
        <v>0</v>
      </c>
      <c r="N161" s="144">
        <f>H161-K161-J161</f>
        <v>0</v>
      </c>
      <c r="O161" s="210" t="e">
        <f>M161/F161</f>
        <v>#DIV/0!</v>
      </c>
      <c r="P161" s="162"/>
      <c r="Q161" s="144">
        <f t="shared" si="28"/>
        <v>0</v>
      </c>
      <c r="R161" s="144">
        <f t="shared" si="28"/>
        <v>0</v>
      </c>
      <c r="S161" s="211">
        <f>+N161+C161+Q161+R161</f>
        <v>0</v>
      </c>
      <c r="T161" s="129" t="e">
        <f>+M161/(Q161+F161+R161)</f>
        <v>#DIV/0!</v>
      </c>
      <c r="U161" s="162"/>
      <c r="V161" s="144"/>
      <c r="W161" s="144"/>
      <c r="X161" s="8"/>
      <c r="Y161" s="59"/>
      <c r="Z161" s="8"/>
      <c r="AA161" s="8"/>
      <c r="AB161" s="8"/>
    </row>
    <row r="162" spans="1:28" hidden="1" x14ac:dyDescent="0.25">
      <c r="A162" s="60"/>
      <c r="B162" s="61"/>
      <c r="C162" s="6"/>
      <c r="D162" s="140"/>
      <c r="E162" s="140"/>
      <c r="F162" s="140"/>
      <c r="G162" s="144"/>
      <c r="H162" s="140"/>
      <c r="I162" s="141"/>
      <c r="J162" s="188"/>
      <c r="K162" s="280"/>
      <c r="L162" s="141"/>
      <c r="M162" s="140"/>
      <c r="N162" s="140"/>
      <c r="O162" s="205"/>
      <c r="Q162" s="140"/>
      <c r="R162" s="140"/>
      <c r="S162" s="142"/>
      <c r="T162" s="206"/>
      <c r="V162" s="140"/>
      <c r="W162" s="140"/>
      <c r="X162" s="6"/>
      <c r="Y162" s="48"/>
      <c r="Z162" s="6"/>
      <c r="AA162" s="6"/>
      <c r="AB162" s="6"/>
    </row>
    <row r="163" spans="1:28" ht="30" hidden="1" x14ac:dyDescent="0.25">
      <c r="A163" s="51" t="s">
        <v>86</v>
      </c>
      <c r="B163" s="46" t="s">
        <v>87</v>
      </c>
      <c r="C163" s="7">
        <f>SUM(C164:C166)</f>
        <v>0</v>
      </c>
      <c r="D163" s="145">
        <f>SUM(D164:D166)</f>
        <v>0</v>
      </c>
      <c r="E163" s="145">
        <f>SUM(E164:E166)</f>
        <v>0</v>
      </c>
      <c r="F163" s="143">
        <f>D163+E163</f>
        <v>0</v>
      </c>
      <c r="G163" s="143">
        <f>SUM(G164:G166)</f>
        <v>0</v>
      </c>
      <c r="H163" s="143">
        <f>F163-G163</f>
        <v>0</v>
      </c>
      <c r="I163" s="127" t="e">
        <f>G163/F163</f>
        <v>#DIV/0!</v>
      </c>
      <c r="J163" s="143">
        <f>SUM(J164:J166)</f>
        <v>0</v>
      </c>
      <c r="K163" s="281">
        <f>SUM(K164:K166)</f>
        <v>0</v>
      </c>
      <c r="L163" s="127" t="e">
        <f>(K163+J163)/F163</f>
        <v>#DIV/0!</v>
      </c>
      <c r="M163" s="143">
        <f>K163+G163+J163</f>
        <v>0</v>
      </c>
      <c r="N163" s="143">
        <f>H163-K163-J163</f>
        <v>0</v>
      </c>
      <c r="O163" s="127" t="e">
        <f>M163/F163</f>
        <v>#DIV/0!</v>
      </c>
      <c r="P163" s="207"/>
      <c r="Q163" s="143">
        <f>SUM(Q164:Q166)</f>
        <v>0</v>
      </c>
      <c r="R163" s="143">
        <f>SUM(R164:R166)</f>
        <v>0</v>
      </c>
      <c r="S163" s="208">
        <f>+N163+C163+Q163+R163</f>
        <v>0</v>
      </c>
      <c r="T163" s="127" t="e">
        <f>+M163/(Q163+F163+R163)</f>
        <v>#DIV/0!</v>
      </c>
      <c r="V163" s="145">
        <f>SUM(V164:V166)</f>
        <v>0</v>
      </c>
      <c r="W163" s="145">
        <f>SUM(W164:W166)</f>
        <v>0</v>
      </c>
      <c r="X163" s="7">
        <f>SUM(X164:X166)</f>
        <v>0</v>
      </c>
      <c r="Y163" s="48"/>
      <c r="Z163" s="7">
        <f>SUM(Z164:Z166)</f>
        <v>0</v>
      </c>
      <c r="AA163" s="7">
        <f>SUM(AA164:AA166)</f>
        <v>0</v>
      </c>
      <c r="AB163" s="7">
        <f>SUM(AB164:AB166)</f>
        <v>0</v>
      </c>
    </row>
    <row r="164" spans="1:28" s="58" customFormat="1" hidden="1" x14ac:dyDescent="0.25">
      <c r="A164" s="54" t="s">
        <v>31</v>
      </c>
      <c r="B164" s="61"/>
      <c r="C164" s="8"/>
      <c r="D164" s="144">
        <f>V164+Z164</f>
        <v>0</v>
      </c>
      <c r="E164" s="144"/>
      <c r="F164" s="144">
        <f>D164+E164</f>
        <v>0</v>
      </c>
      <c r="G164" s="144"/>
      <c r="H164" s="144">
        <f>F164-G164</f>
        <v>0</v>
      </c>
      <c r="I164" s="128" t="e">
        <f>G164/F164</f>
        <v>#DIV/0!</v>
      </c>
      <c r="J164" s="209"/>
      <c r="K164" s="282"/>
      <c r="L164" s="128" t="e">
        <f>(K164+J164)/F164</f>
        <v>#DIV/0!</v>
      </c>
      <c r="M164" s="144">
        <f>K164+G164+J164</f>
        <v>0</v>
      </c>
      <c r="N164" s="144">
        <f>H164-K164-J164</f>
        <v>0</v>
      </c>
      <c r="O164" s="210" t="e">
        <f>M164/F164</f>
        <v>#DIV/0!</v>
      </c>
      <c r="P164" s="162"/>
      <c r="Q164" s="144">
        <f t="shared" ref="Q164:R166" si="29">W164+AA164</f>
        <v>0</v>
      </c>
      <c r="R164" s="144">
        <f t="shared" si="29"/>
        <v>0</v>
      </c>
      <c r="S164" s="211">
        <f>+N164+C164+Q164+R164</f>
        <v>0</v>
      </c>
      <c r="T164" s="129" t="e">
        <f>+M164/(Q164+F164+R164)</f>
        <v>#DIV/0!</v>
      </c>
      <c r="U164" s="162"/>
      <c r="V164" s="144"/>
      <c r="W164" s="144"/>
      <c r="X164" s="8"/>
      <c r="Y164" s="59"/>
      <c r="Z164" s="8"/>
      <c r="AA164" s="8"/>
      <c r="AB164" s="8"/>
    </row>
    <row r="165" spans="1:28" s="58" customFormat="1" hidden="1" x14ac:dyDescent="0.25">
      <c r="A165" s="54" t="s">
        <v>32</v>
      </c>
      <c r="B165" s="61"/>
      <c r="C165" s="8"/>
      <c r="D165" s="144">
        <f>V165+Z165</f>
        <v>0</v>
      </c>
      <c r="E165" s="144"/>
      <c r="F165" s="144">
        <f>D165+E165</f>
        <v>0</v>
      </c>
      <c r="G165" s="144"/>
      <c r="H165" s="144">
        <f>F165-G165</f>
        <v>0</v>
      </c>
      <c r="I165" s="128" t="e">
        <f>G165/F165</f>
        <v>#DIV/0!</v>
      </c>
      <c r="J165" s="209"/>
      <c r="K165" s="282"/>
      <c r="L165" s="128" t="e">
        <f>(K165+J165)/F165</f>
        <v>#DIV/0!</v>
      </c>
      <c r="M165" s="144">
        <f>K165+G165+J165</f>
        <v>0</v>
      </c>
      <c r="N165" s="144">
        <f>H165-K165-J165</f>
        <v>0</v>
      </c>
      <c r="O165" s="210" t="e">
        <f>M165/F165</f>
        <v>#DIV/0!</v>
      </c>
      <c r="P165" s="162"/>
      <c r="Q165" s="144">
        <f t="shared" si="29"/>
        <v>0</v>
      </c>
      <c r="R165" s="144">
        <f t="shared" si="29"/>
        <v>0</v>
      </c>
      <c r="S165" s="211">
        <f>+N165+C165+Q165+R165</f>
        <v>0</v>
      </c>
      <c r="T165" s="129" t="e">
        <f>+M165/(Q165+F165+R165)</f>
        <v>#DIV/0!</v>
      </c>
      <c r="U165" s="162"/>
      <c r="V165" s="144"/>
      <c r="W165" s="144"/>
      <c r="X165" s="8"/>
      <c r="Y165" s="59"/>
      <c r="Z165" s="8"/>
      <c r="AA165" s="8"/>
      <c r="AB165" s="8"/>
    </row>
    <row r="166" spans="1:28" s="58" customFormat="1" hidden="1" x14ac:dyDescent="0.25">
      <c r="A166" s="54" t="s">
        <v>33</v>
      </c>
      <c r="B166" s="61"/>
      <c r="C166" s="8"/>
      <c r="D166" s="144">
        <f>V166+Z166</f>
        <v>0</v>
      </c>
      <c r="E166" s="144"/>
      <c r="F166" s="144">
        <f>D166+E166</f>
        <v>0</v>
      </c>
      <c r="G166" s="144"/>
      <c r="H166" s="144">
        <f>F166-G166</f>
        <v>0</v>
      </c>
      <c r="I166" s="128" t="e">
        <f>G166/F166</f>
        <v>#DIV/0!</v>
      </c>
      <c r="J166" s="209"/>
      <c r="K166" s="282"/>
      <c r="L166" s="128" t="e">
        <f>(K166+J166)/F166</f>
        <v>#DIV/0!</v>
      </c>
      <c r="M166" s="144">
        <f>K166+G166+J166</f>
        <v>0</v>
      </c>
      <c r="N166" s="144">
        <f>H166-K166-J166</f>
        <v>0</v>
      </c>
      <c r="O166" s="210" t="e">
        <f>M166/F166</f>
        <v>#DIV/0!</v>
      </c>
      <c r="P166" s="162"/>
      <c r="Q166" s="144">
        <f t="shared" si="29"/>
        <v>0</v>
      </c>
      <c r="R166" s="144">
        <f t="shared" si="29"/>
        <v>0</v>
      </c>
      <c r="S166" s="211">
        <f>+N166+C166+Q166+R166</f>
        <v>0</v>
      </c>
      <c r="T166" s="129" t="e">
        <f>+M166/(Q166+F166+R166)</f>
        <v>#DIV/0!</v>
      </c>
      <c r="U166" s="162"/>
      <c r="V166" s="144"/>
      <c r="W166" s="144"/>
      <c r="X166" s="8"/>
      <c r="Y166" s="59"/>
      <c r="Z166" s="8"/>
      <c r="AA166" s="8"/>
      <c r="AB166" s="8"/>
    </row>
    <row r="167" spans="1:28" x14ac:dyDescent="0.25">
      <c r="A167" s="60"/>
      <c r="B167" s="61"/>
      <c r="C167" s="6"/>
      <c r="D167" s="140"/>
      <c r="E167" s="140"/>
      <c r="F167" s="140"/>
      <c r="G167" s="144"/>
      <c r="H167" s="140"/>
      <c r="I167" s="141"/>
      <c r="J167" s="188"/>
      <c r="K167" s="282"/>
      <c r="L167" s="141"/>
      <c r="M167" s="140"/>
      <c r="N167" s="140"/>
      <c r="O167" s="205"/>
      <c r="Q167" s="140"/>
      <c r="R167" s="140"/>
      <c r="S167" s="142"/>
      <c r="T167" s="206"/>
      <c r="V167" s="140"/>
      <c r="W167" s="140"/>
      <c r="X167" s="6"/>
      <c r="Y167" s="48"/>
      <c r="Z167" s="6"/>
      <c r="AA167" s="6"/>
      <c r="AB167" s="6"/>
    </row>
    <row r="168" spans="1:28" ht="30" x14ac:dyDescent="0.25">
      <c r="A168" s="51" t="s">
        <v>88</v>
      </c>
      <c r="B168" s="46" t="s">
        <v>89</v>
      </c>
      <c r="C168" s="7">
        <f>SUM(C169:C171)</f>
        <v>0</v>
      </c>
      <c r="D168" s="145">
        <f>SUM(D169:D171)</f>
        <v>50000</v>
      </c>
      <c r="E168" s="145">
        <f>SUM(E169:E171)</f>
        <v>0</v>
      </c>
      <c r="F168" s="143">
        <f>D168+E168</f>
        <v>50000</v>
      </c>
      <c r="G168" s="143">
        <f>G170</f>
        <v>31997</v>
      </c>
      <c r="H168" s="143">
        <f>F168-G168</f>
        <v>18003</v>
      </c>
      <c r="I168" s="127">
        <f>G168/F168</f>
        <v>0.63993999999999995</v>
      </c>
      <c r="J168" s="143">
        <f>SUM(J169:J171)</f>
        <v>0</v>
      </c>
      <c r="K168" s="281">
        <f>SUM(K169:K171)</f>
        <v>0</v>
      </c>
      <c r="L168" s="127">
        <f>(K168+J168)/F168</f>
        <v>0</v>
      </c>
      <c r="M168" s="143">
        <f>K168+G168+J168</f>
        <v>31997</v>
      </c>
      <c r="N168" s="143">
        <f>H168-K168-J168</f>
        <v>18003</v>
      </c>
      <c r="O168" s="127">
        <f>M168/F168</f>
        <v>0.63993999999999995</v>
      </c>
      <c r="P168" s="207"/>
      <c r="Q168" s="143">
        <f>SUM(Q169:Q171)</f>
        <v>0</v>
      </c>
      <c r="R168" s="143">
        <f>SUM(R169:R171)</f>
        <v>0</v>
      </c>
      <c r="S168" s="208">
        <f>+N168+C168+Q168+R168</f>
        <v>18003</v>
      </c>
      <c r="T168" s="127">
        <f>+M168/(Q168+F168+R168)</f>
        <v>0.63993999999999995</v>
      </c>
      <c r="V168" s="145">
        <f>SUM(V169:V171)</f>
        <v>0</v>
      </c>
      <c r="W168" s="145">
        <f>SUM(W169:W171)</f>
        <v>0</v>
      </c>
      <c r="X168" s="7">
        <f>SUM(X169:X171)</f>
        <v>0</v>
      </c>
      <c r="Y168" s="48"/>
      <c r="Z168" s="7">
        <f>SUM(Z169:Z171)</f>
        <v>0</v>
      </c>
      <c r="AA168" s="7">
        <f>SUM(AA169:AA171)</f>
        <v>0</v>
      </c>
      <c r="AB168" s="7">
        <f>SUM(AB169:AB171)</f>
        <v>0</v>
      </c>
    </row>
    <row r="169" spans="1:28" s="58" customFormat="1" hidden="1" x14ac:dyDescent="0.25">
      <c r="A169" s="54" t="s">
        <v>31</v>
      </c>
      <c r="B169" s="61"/>
      <c r="C169" s="8"/>
      <c r="D169" s="144">
        <f>V169+Z169</f>
        <v>0</v>
      </c>
      <c r="E169" s="144"/>
      <c r="F169" s="144">
        <f>D169+E169</f>
        <v>0</v>
      </c>
      <c r="G169" s="144"/>
      <c r="H169" s="144">
        <f>F169-G169</f>
        <v>0</v>
      </c>
      <c r="I169" s="128" t="e">
        <f>G169/F169</f>
        <v>#DIV/0!</v>
      </c>
      <c r="J169" s="209"/>
      <c r="K169" s="282"/>
      <c r="L169" s="128" t="e">
        <f>(K169+J169)/F169</f>
        <v>#DIV/0!</v>
      </c>
      <c r="M169" s="144">
        <f>K169+G169+J169</f>
        <v>0</v>
      </c>
      <c r="N169" s="144">
        <f>H169-K169-J169</f>
        <v>0</v>
      </c>
      <c r="O169" s="210" t="e">
        <f>M169/F169</f>
        <v>#DIV/0!</v>
      </c>
      <c r="P169" s="162"/>
      <c r="Q169" s="144">
        <f t="shared" ref="Q169:R171" si="30">W169+AA169</f>
        <v>0</v>
      </c>
      <c r="R169" s="144">
        <f t="shared" si="30"/>
        <v>0</v>
      </c>
      <c r="S169" s="211">
        <f>+N169+C169+Q169+R169</f>
        <v>0</v>
      </c>
      <c r="T169" s="129" t="e">
        <f>+M169/(Q169+F169+R169)</f>
        <v>#DIV/0!</v>
      </c>
      <c r="U169" s="162"/>
      <c r="V169" s="144"/>
      <c r="W169" s="144"/>
      <c r="X169" s="8"/>
      <c r="Y169" s="59"/>
      <c r="Z169" s="8"/>
      <c r="AA169" s="8"/>
      <c r="AB169" s="8"/>
    </row>
    <row r="170" spans="1:28" s="58" customFormat="1" x14ac:dyDescent="0.25">
      <c r="A170" s="54" t="s">
        <v>32</v>
      </c>
      <c r="B170" s="61"/>
      <c r="C170" s="8"/>
      <c r="D170" s="144">
        <v>50000</v>
      </c>
      <c r="E170" s="144"/>
      <c r="F170" s="144">
        <f>D170+E170</f>
        <v>50000</v>
      </c>
      <c r="G170" s="144">
        <f>25997+6000</f>
        <v>31997</v>
      </c>
      <c r="H170" s="144">
        <f>F170-G170</f>
        <v>18003</v>
      </c>
      <c r="I170" s="128">
        <f>G170/F170</f>
        <v>0.63993999999999995</v>
      </c>
      <c r="J170" s="209"/>
      <c r="K170" s="282"/>
      <c r="L170" s="128">
        <f>(K170+J170)/F170</f>
        <v>0</v>
      </c>
      <c r="M170" s="144">
        <f>K170+G170+J170</f>
        <v>31997</v>
      </c>
      <c r="N170" s="144">
        <f>H170-K170-J170</f>
        <v>18003</v>
      </c>
      <c r="O170" s="210">
        <f>M170/F170</f>
        <v>0.63993999999999995</v>
      </c>
      <c r="P170" s="162"/>
      <c r="Q170" s="144">
        <f t="shared" si="30"/>
        <v>0</v>
      </c>
      <c r="R170" s="144">
        <f t="shared" si="30"/>
        <v>0</v>
      </c>
      <c r="S170" s="211">
        <f>+N170+C170+Q170+R170</f>
        <v>18003</v>
      </c>
      <c r="T170" s="129">
        <f>+M170/(Q170+F170+R170)</f>
        <v>0.63993999999999995</v>
      </c>
      <c r="U170" s="162"/>
      <c r="V170" s="144"/>
      <c r="W170" s="144"/>
      <c r="X170" s="8"/>
      <c r="Y170" s="59"/>
      <c r="Z170" s="8"/>
      <c r="AA170" s="8"/>
      <c r="AB170" s="8"/>
    </row>
    <row r="171" spans="1:28" s="58" customFormat="1" hidden="1" x14ac:dyDescent="0.25">
      <c r="A171" s="54" t="s">
        <v>33</v>
      </c>
      <c r="B171" s="61"/>
      <c r="C171" s="8"/>
      <c r="D171" s="144">
        <f>V171+Z171</f>
        <v>0</v>
      </c>
      <c r="E171" s="144"/>
      <c r="F171" s="144">
        <f>D171+E171</f>
        <v>0</v>
      </c>
      <c r="G171" s="144"/>
      <c r="H171" s="144">
        <f>F171-G171</f>
        <v>0</v>
      </c>
      <c r="I171" s="128" t="e">
        <f>G171/F171</f>
        <v>#DIV/0!</v>
      </c>
      <c r="J171" s="209"/>
      <c r="K171" s="282"/>
      <c r="L171" s="128" t="e">
        <f>(K171+J171)/F171</f>
        <v>#DIV/0!</v>
      </c>
      <c r="M171" s="144">
        <f>K171+G171+J171</f>
        <v>0</v>
      </c>
      <c r="N171" s="144">
        <f>H171-K171-J171</f>
        <v>0</v>
      </c>
      <c r="O171" s="210" t="e">
        <f>M171/F171</f>
        <v>#DIV/0!</v>
      </c>
      <c r="P171" s="162"/>
      <c r="Q171" s="144">
        <f t="shared" si="30"/>
        <v>0</v>
      </c>
      <c r="R171" s="144">
        <f t="shared" si="30"/>
        <v>0</v>
      </c>
      <c r="S171" s="211">
        <f>+N171+C171+Q171+R171</f>
        <v>0</v>
      </c>
      <c r="T171" s="129" t="e">
        <f>+M171/(Q171+F171+R171)</f>
        <v>#DIV/0!</v>
      </c>
      <c r="U171" s="162"/>
      <c r="V171" s="144"/>
      <c r="W171" s="144"/>
      <c r="X171" s="8"/>
      <c r="Y171" s="59"/>
      <c r="Z171" s="8"/>
      <c r="AA171" s="8"/>
      <c r="AB171" s="8"/>
    </row>
    <row r="172" spans="1:28" hidden="1" x14ac:dyDescent="0.25">
      <c r="A172" s="60"/>
      <c r="B172" s="61"/>
      <c r="C172" s="6"/>
      <c r="D172" s="140"/>
      <c r="E172" s="140"/>
      <c r="F172" s="140"/>
      <c r="G172" s="144"/>
      <c r="H172" s="140"/>
      <c r="I172" s="141"/>
      <c r="J172" s="188"/>
      <c r="K172" s="280"/>
      <c r="L172" s="141"/>
      <c r="M172" s="140"/>
      <c r="N172" s="140"/>
      <c r="O172" s="205"/>
      <c r="Q172" s="140"/>
      <c r="R172" s="140"/>
      <c r="S172" s="142"/>
      <c r="T172" s="206"/>
      <c r="V172" s="140"/>
      <c r="W172" s="140"/>
      <c r="X172" s="6"/>
      <c r="Y172" s="48"/>
      <c r="Z172" s="6"/>
      <c r="AA172" s="6"/>
      <c r="AB172" s="6"/>
    </row>
    <row r="173" spans="1:28" ht="30" hidden="1" x14ac:dyDescent="0.25">
      <c r="A173" s="51" t="s">
        <v>90</v>
      </c>
      <c r="B173" s="67" t="s">
        <v>91</v>
      </c>
      <c r="C173" s="7">
        <f>SUM(C174:C176)</f>
        <v>0</v>
      </c>
      <c r="D173" s="145">
        <f>SUM(D174:D176)</f>
        <v>0</v>
      </c>
      <c r="E173" s="145">
        <f>SUM(E174:E176)</f>
        <v>0</v>
      </c>
      <c r="F173" s="143">
        <f>D173+E173</f>
        <v>0</v>
      </c>
      <c r="G173" s="143">
        <f>SUM(G174:G176)</f>
        <v>0</v>
      </c>
      <c r="H173" s="143">
        <f>F173-G173</f>
        <v>0</v>
      </c>
      <c r="I173" s="127" t="e">
        <f>G173/F173</f>
        <v>#DIV/0!</v>
      </c>
      <c r="J173" s="143">
        <f>SUM(J174:J176)</f>
        <v>0</v>
      </c>
      <c r="K173" s="281">
        <f>SUM(K174:K176)</f>
        <v>0</v>
      </c>
      <c r="L173" s="127" t="e">
        <f>(K173+J173)/F173</f>
        <v>#DIV/0!</v>
      </c>
      <c r="M173" s="143">
        <f>K173+G173+J173</f>
        <v>0</v>
      </c>
      <c r="N173" s="143">
        <f>H173-K173-J173</f>
        <v>0</v>
      </c>
      <c r="O173" s="127" t="e">
        <f>M173/F173</f>
        <v>#DIV/0!</v>
      </c>
      <c r="P173" s="207"/>
      <c r="Q173" s="143">
        <f>SUM(Q174:Q176)</f>
        <v>0</v>
      </c>
      <c r="R173" s="143">
        <f>SUM(R174:R176)</f>
        <v>0</v>
      </c>
      <c r="S173" s="208">
        <f>+N173+C173+Q173+R173</f>
        <v>0</v>
      </c>
      <c r="T173" s="127" t="e">
        <f>+M173/(Q173+F173+R173)</f>
        <v>#DIV/0!</v>
      </c>
      <c r="V173" s="145">
        <f>SUM(V174:V176)</f>
        <v>0</v>
      </c>
      <c r="W173" s="145">
        <f>SUM(W174:W176)</f>
        <v>0</v>
      </c>
      <c r="X173" s="7">
        <f>SUM(X174:X176)</f>
        <v>0</v>
      </c>
      <c r="Y173" s="48"/>
      <c r="Z173" s="7">
        <f>SUM(Z174:Z176)</f>
        <v>0</v>
      </c>
      <c r="AA173" s="7">
        <f>SUM(AA174:AA176)</f>
        <v>0</v>
      </c>
      <c r="AB173" s="7">
        <f>SUM(AB174:AB176)</f>
        <v>0</v>
      </c>
    </row>
    <row r="174" spans="1:28" s="58" customFormat="1" hidden="1" x14ac:dyDescent="0.25">
      <c r="A174" s="54" t="s">
        <v>31</v>
      </c>
      <c r="B174" s="61"/>
      <c r="C174" s="8"/>
      <c r="D174" s="144">
        <f>V174+Z174</f>
        <v>0</v>
      </c>
      <c r="E174" s="144"/>
      <c r="F174" s="144">
        <f>D174+E174</f>
        <v>0</v>
      </c>
      <c r="G174" s="144"/>
      <c r="H174" s="144">
        <f>F174-G174</f>
        <v>0</v>
      </c>
      <c r="I174" s="128" t="e">
        <f>G174/F174</f>
        <v>#DIV/0!</v>
      </c>
      <c r="J174" s="209"/>
      <c r="K174" s="282"/>
      <c r="L174" s="128" t="e">
        <f>(K174+J174)/F174</f>
        <v>#DIV/0!</v>
      </c>
      <c r="M174" s="144">
        <f>K174+G174+J174</f>
        <v>0</v>
      </c>
      <c r="N174" s="144">
        <f>H174-K174-J174</f>
        <v>0</v>
      </c>
      <c r="O174" s="210" t="e">
        <f>M174/F174</f>
        <v>#DIV/0!</v>
      </c>
      <c r="P174" s="162"/>
      <c r="Q174" s="144">
        <f t="shared" ref="Q174:R176" si="31">W174+AA174</f>
        <v>0</v>
      </c>
      <c r="R174" s="144">
        <f t="shared" si="31"/>
        <v>0</v>
      </c>
      <c r="S174" s="211">
        <f>+N174+C174+Q174+R174</f>
        <v>0</v>
      </c>
      <c r="T174" s="129" t="e">
        <f>+M174/(Q174+F174+R174)</f>
        <v>#DIV/0!</v>
      </c>
      <c r="U174" s="162"/>
      <c r="V174" s="144"/>
      <c r="W174" s="144"/>
      <c r="X174" s="8"/>
      <c r="Y174" s="59"/>
      <c r="Z174" s="8"/>
      <c r="AA174" s="8"/>
      <c r="AB174" s="8"/>
    </row>
    <row r="175" spans="1:28" s="58" customFormat="1" hidden="1" x14ac:dyDescent="0.25">
      <c r="A175" s="54" t="s">
        <v>32</v>
      </c>
      <c r="B175" s="61"/>
      <c r="C175" s="8"/>
      <c r="D175" s="144">
        <f>V175+Z175</f>
        <v>0</v>
      </c>
      <c r="E175" s="144"/>
      <c r="F175" s="144">
        <f>D175+E175</f>
        <v>0</v>
      </c>
      <c r="G175" s="144"/>
      <c r="H175" s="144">
        <f>F175-G175</f>
        <v>0</v>
      </c>
      <c r="I175" s="128" t="e">
        <f>G175/F175</f>
        <v>#DIV/0!</v>
      </c>
      <c r="J175" s="209"/>
      <c r="K175" s="282"/>
      <c r="L175" s="128" t="e">
        <f>(K175+J175)/F175</f>
        <v>#DIV/0!</v>
      </c>
      <c r="M175" s="144">
        <f>K175+G175+J175</f>
        <v>0</v>
      </c>
      <c r="N175" s="144">
        <f>H175-K175-J175</f>
        <v>0</v>
      </c>
      <c r="O175" s="210" t="e">
        <f>M175/F175</f>
        <v>#DIV/0!</v>
      </c>
      <c r="P175" s="162"/>
      <c r="Q175" s="144">
        <f t="shared" si="31"/>
        <v>0</v>
      </c>
      <c r="R175" s="144">
        <f t="shared" si="31"/>
        <v>0</v>
      </c>
      <c r="S175" s="211">
        <f>+N175+C175+Q175+R175</f>
        <v>0</v>
      </c>
      <c r="T175" s="129" t="e">
        <f>+M175/(Q175+F175+R175)</f>
        <v>#DIV/0!</v>
      </c>
      <c r="U175" s="162"/>
      <c r="V175" s="144"/>
      <c r="W175" s="144"/>
      <c r="X175" s="8"/>
      <c r="Y175" s="59"/>
      <c r="Z175" s="8"/>
      <c r="AA175" s="8"/>
      <c r="AB175" s="8"/>
    </row>
    <row r="176" spans="1:28" s="58" customFormat="1" hidden="1" x14ac:dyDescent="0.25">
      <c r="A176" s="54" t="s">
        <v>33</v>
      </c>
      <c r="B176" s="61"/>
      <c r="C176" s="8"/>
      <c r="D176" s="144">
        <f>V176+Z176</f>
        <v>0</v>
      </c>
      <c r="E176" s="144"/>
      <c r="F176" s="144">
        <f>D176+E176</f>
        <v>0</v>
      </c>
      <c r="G176" s="144"/>
      <c r="H176" s="144">
        <f>F176-G176</f>
        <v>0</v>
      </c>
      <c r="I176" s="128" t="e">
        <f>G176/F176</f>
        <v>#DIV/0!</v>
      </c>
      <c r="J176" s="209"/>
      <c r="K176" s="282"/>
      <c r="L176" s="128" t="e">
        <f>(K176+J176)/F176</f>
        <v>#DIV/0!</v>
      </c>
      <c r="M176" s="144">
        <f>K176+G176+J176</f>
        <v>0</v>
      </c>
      <c r="N176" s="144">
        <f>H176-K176-J176</f>
        <v>0</v>
      </c>
      <c r="O176" s="210" t="e">
        <f>M176/F176</f>
        <v>#DIV/0!</v>
      </c>
      <c r="P176" s="162"/>
      <c r="Q176" s="144">
        <f t="shared" si="31"/>
        <v>0</v>
      </c>
      <c r="R176" s="144">
        <f t="shared" si="31"/>
        <v>0</v>
      </c>
      <c r="S176" s="211">
        <f>+N176+C176+Q176+R176</f>
        <v>0</v>
      </c>
      <c r="T176" s="129" t="e">
        <f>+M176/(Q176+F176+R176)</f>
        <v>#DIV/0!</v>
      </c>
      <c r="U176" s="162"/>
      <c r="V176" s="144"/>
      <c r="W176" s="144"/>
      <c r="X176" s="8"/>
      <c r="Y176" s="59"/>
      <c r="Z176" s="8"/>
      <c r="AA176" s="8"/>
      <c r="AB176" s="8"/>
    </row>
    <row r="177" spans="1:28" x14ac:dyDescent="0.25">
      <c r="A177" s="60"/>
      <c r="B177" s="61"/>
      <c r="C177" s="6"/>
      <c r="D177" s="140"/>
      <c r="E177" s="140"/>
      <c r="F177" s="140"/>
      <c r="G177" s="144"/>
      <c r="H177" s="140"/>
      <c r="I177" s="141"/>
      <c r="J177" s="188"/>
      <c r="K177" s="280"/>
      <c r="L177" s="141"/>
      <c r="M177" s="140"/>
      <c r="N177" s="140"/>
      <c r="O177" s="205"/>
      <c r="Q177" s="140"/>
      <c r="R177" s="140"/>
      <c r="S177" s="142"/>
      <c r="T177" s="206"/>
      <c r="V177" s="140"/>
      <c r="W177" s="140"/>
      <c r="X177" s="6"/>
      <c r="Y177" s="48"/>
      <c r="Z177" s="6"/>
      <c r="AA177" s="6"/>
      <c r="AB177" s="6"/>
    </row>
    <row r="178" spans="1:28" s="23" customFormat="1" x14ac:dyDescent="0.25">
      <c r="A178" s="51" t="s">
        <v>92</v>
      </c>
      <c r="B178" s="46"/>
      <c r="C178" s="7">
        <f>SUM(C179:C182)</f>
        <v>0</v>
      </c>
      <c r="D178" s="145">
        <f>SUM(D179:D182)</f>
        <v>33655000</v>
      </c>
      <c r="E178" s="145">
        <f>SUM(E179:E182)</f>
        <v>659186.56000000006</v>
      </c>
      <c r="F178" s="145">
        <f>D178+E178</f>
        <v>34314186.560000002</v>
      </c>
      <c r="G178" s="145">
        <f>SUM(G179:G182)</f>
        <v>3366777.4000000004</v>
      </c>
      <c r="H178" s="145">
        <f>F178-G178</f>
        <v>30947409.160000004</v>
      </c>
      <c r="I178" s="127">
        <f>G178/F178</f>
        <v>9.8116194423348152E-2</v>
      </c>
      <c r="J178" s="145">
        <f>SUM(J179:J182)</f>
        <v>0</v>
      </c>
      <c r="K178" s="282">
        <f>SUM(K179:K182)</f>
        <v>574000</v>
      </c>
      <c r="L178" s="127">
        <f>(K178+J178)/F178</f>
        <v>1.6727775230700383E-2</v>
      </c>
      <c r="M178" s="145">
        <f>K178+G178</f>
        <v>3940777.4000000004</v>
      </c>
      <c r="N178" s="145">
        <f>H178-K178</f>
        <v>30373409.160000004</v>
      </c>
      <c r="O178" s="213">
        <f>M178/F178</f>
        <v>0.11484396965404854</v>
      </c>
      <c r="P178" s="130"/>
      <c r="Q178" s="145">
        <f>SUM(Q179:Q182)</f>
        <v>0</v>
      </c>
      <c r="R178" s="145">
        <f>SUM(R179:R182)</f>
        <v>0</v>
      </c>
      <c r="S178" s="208">
        <f>+N178+C178+Q178+R178</f>
        <v>30373409.160000004</v>
      </c>
      <c r="T178" s="127">
        <f>+M178/(Q178+F178+R178)</f>
        <v>0.11484396965404854</v>
      </c>
      <c r="U178" s="130"/>
      <c r="V178" s="145">
        <f>SUM(V179:V182)</f>
        <v>0</v>
      </c>
      <c r="W178" s="145">
        <f>SUM(W179:W182)</f>
        <v>0</v>
      </c>
      <c r="X178" s="7">
        <f>SUM(X179:X182)</f>
        <v>0</v>
      </c>
      <c r="Y178" s="42"/>
      <c r="Z178" s="7">
        <f>SUM(Z179:Z182)</f>
        <v>0</v>
      </c>
      <c r="AA178" s="7">
        <f>SUM(AA179:AA182)</f>
        <v>0</v>
      </c>
      <c r="AB178" s="7">
        <f>SUM(AB179:AB182)</f>
        <v>0</v>
      </c>
    </row>
    <row r="179" spans="1:28" s="23" customFormat="1" x14ac:dyDescent="0.25">
      <c r="A179" s="45" t="s">
        <v>31</v>
      </c>
      <c r="B179" s="46"/>
      <c r="C179" s="7">
        <f t="shared" ref="C179:E180" si="32">+C174+C169+C164+C159+C152+C147+C141+C133+C128+C120+C113+C106+C99</f>
        <v>0</v>
      </c>
      <c r="D179" s="145">
        <f t="shared" si="32"/>
        <v>2246000</v>
      </c>
      <c r="E179" s="145">
        <f t="shared" si="32"/>
        <v>0</v>
      </c>
      <c r="F179" s="145">
        <f>D179+E179</f>
        <v>2246000</v>
      </c>
      <c r="G179" s="145">
        <f>+G174+G169+G164+G159+G152+G147+G141+G133+G128+G120+G113+G106+G99</f>
        <v>254121.21999999997</v>
      </c>
      <c r="H179" s="145">
        <f>F179-G179</f>
        <v>1991878.78</v>
      </c>
      <c r="I179" s="127">
        <f>G179/F179</f>
        <v>0.11314390917186107</v>
      </c>
      <c r="J179" s="214">
        <f>J113+J99</f>
        <v>0</v>
      </c>
      <c r="K179" s="282">
        <f>+K174+K169+K164+K159+K152+K147+K141+K133+K128+K120+K113+K106+K99</f>
        <v>0</v>
      </c>
      <c r="L179" s="127">
        <f>(K179+J179)/F179</f>
        <v>0</v>
      </c>
      <c r="M179" s="145">
        <f>K179+G179</f>
        <v>254121.21999999997</v>
      </c>
      <c r="N179" s="145">
        <f>H179-K179</f>
        <v>1991878.78</v>
      </c>
      <c r="O179" s="213">
        <f>M179/F179</f>
        <v>0.11314390917186107</v>
      </c>
      <c r="P179" s="130"/>
      <c r="Q179" s="145">
        <f>+Q174+Q169+Q164+Q159+Q152+Q147+Q141+Q133+Q128+Q120+Q113+Q106+Q99</f>
        <v>0</v>
      </c>
      <c r="R179" s="145">
        <f>+R174+R169+R164+R159+R152+R147+R141+R133+R128+R120+R113+R106+R99</f>
        <v>0</v>
      </c>
      <c r="S179" s="208">
        <f>+N179+C179+Q179+R179</f>
        <v>1991878.78</v>
      </c>
      <c r="T179" s="127">
        <f>+M179/(Q179+F179+R179)</f>
        <v>0.11314390917186107</v>
      </c>
      <c r="U179" s="130"/>
      <c r="V179" s="145">
        <f t="shared" ref="V179:X180" si="33">+V174+V169+V164+V159+V152+V147+V141+V133+V128+V120+V113+V106+V99</f>
        <v>0</v>
      </c>
      <c r="W179" s="145">
        <f t="shared" si="33"/>
        <v>0</v>
      </c>
      <c r="X179" s="7">
        <f t="shared" si="33"/>
        <v>0</v>
      </c>
      <c r="Y179" s="42"/>
      <c r="Z179" s="7">
        <f t="shared" ref="Z179:AB180" si="34">+Z174+Z169+Z164+Z159+Z152+Z147+Z141+Z133+Z128+Z120+Z113+Z106+Z99</f>
        <v>0</v>
      </c>
      <c r="AA179" s="7">
        <f t="shared" si="34"/>
        <v>0</v>
      </c>
      <c r="AB179" s="7">
        <f t="shared" si="34"/>
        <v>0</v>
      </c>
    </row>
    <row r="180" spans="1:28" s="23" customFormat="1" x14ac:dyDescent="0.25">
      <c r="A180" s="45" t="s">
        <v>32</v>
      </c>
      <c r="B180" s="46"/>
      <c r="C180" s="7">
        <f t="shared" si="32"/>
        <v>0</v>
      </c>
      <c r="D180" s="145">
        <f t="shared" si="32"/>
        <v>31409000</v>
      </c>
      <c r="E180" s="145">
        <f t="shared" si="32"/>
        <v>659186.56000000006</v>
      </c>
      <c r="F180" s="145">
        <f>D180+E180</f>
        <v>32068186.559999999</v>
      </c>
      <c r="G180" s="145">
        <f>+G175+G170+G165+G160+G153+G148+G142+G134+G129+G121+G107+G100+G114</f>
        <v>3112656.18</v>
      </c>
      <c r="H180" s="145">
        <f>F180-G180</f>
        <v>28955530.379999999</v>
      </c>
      <c r="I180" s="127">
        <f>G180/F180</f>
        <v>9.7063679424970892E-2</v>
      </c>
      <c r="J180" s="214">
        <f>J170+J160+J153+J134+J129+J121+J114+J107+J100</f>
        <v>0</v>
      </c>
      <c r="K180" s="282">
        <f>+K175+K170+K165+K160+K153+K148+K142+K134+K129+K121+K114+K107+K100</f>
        <v>574000</v>
      </c>
      <c r="L180" s="127">
        <f>(K180+J180)/F180</f>
        <v>1.7899359507780037E-2</v>
      </c>
      <c r="M180" s="145">
        <f>K180+G180</f>
        <v>3686656.18</v>
      </c>
      <c r="N180" s="145">
        <f>H180-K180</f>
        <v>28381530.379999999</v>
      </c>
      <c r="O180" s="213">
        <f>M180/F180</f>
        <v>0.11496303893275094</v>
      </c>
      <c r="P180" s="130"/>
      <c r="Q180" s="145">
        <f>+Q175+Q170+Q165+Q160+Q153+Q148+Q142+Q134+Q129+Q121+Q114+Q107+Q100</f>
        <v>0</v>
      </c>
      <c r="R180" s="145">
        <f>+R175+R170+R165+R160+R153+R148+R142+R134+R129+R121+R114+R107+R100</f>
        <v>0</v>
      </c>
      <c r="S180" s="208">
        <f>+N180+C180+Q180+R180</f>
        <v>28381530.379999999</v>
      </c>
      <c r="T180" s="127">
        <f>+M180/(Q180+F180+R180)</f>
        <v>0.11496303893275094</v>
      </c>
      <c r="U180" s="130"/>
      <c r="V180" s="145">
        <f t="shared" si="33"/>
        <v>0</v>
      </c>
      <c r="W180" s="145">
        <f t="shared" si="33"/>
        <v>0</v>
      </c>
      <c r="X180" s="7">
        <f t="shared" si="33"/>
        <v>0</v>
      </c>
      <c r="Y180" s="42"/>
      <c r="Z180" s="7">
        <f t="shared" si="34"/>
        <v>0</v>
      </c>
      <c r="AA180" s="7">
        <f t="shared" si="34"/>
        <v>0</v>
      </c>
      <c r="AB180" s="7">
        <f t="shared" si="34"/>
        <v>0</v>
      </c>
    </row>
    <row r="181" spans="1:28" s="23" customFormat="1" hidden="1" x14ac:dyDescent="0.25">
      <c r="A181" s="45" t="s">
        <v>54</v>
      </c>
      <c r="B181" s="46"/>
      <c r="C181" s="7">
        <f>C115</f>
        <v>0</v>
      </c>
      <c r="D181" s="145">
        <f>D115</f>
        <v>0</v>
      </c>
      <c r="E181" s="145">
        <f>E115</f>
        <v>0</v>
      </c>
      <c r="F181" s="145">
        <f>D181+E181</f>
        <v>0</v>
      </c>
      <c r="G181" s="145">
        <f>G115</f>
        <v>0</v>
      </c>
      <c r="H181" s="145">
        <f>F181-G181</f>
        <v>0</v>
      </c>
      <c r="I181" s="127" t="e">
        <f>G181/F181</f>
        <v>#DIV/0!</v>
      </c>
      <c r="J181" s="214"/>
      <c r="K181" s="282">
        <f>K115</f>
        <v>0</v>
      </c>
      <c r="L181" s="127" t="e">
        <f>(K181+J181)/F181</f>
        <v>#DIV/0!</v>
      </c>
      <c r="M181" s="145">
        <f>K181+G181</f>
        <v>0</v>
      </c>
      <c r="N181" s="145">
        <f>H181-K181</f>
        <v>0</v>
      </c>
      <c r="O181" s="213" t="e">
        <f>M181/F181</f>
        <v>#DIV/0!</v>
      </c>
      <c r="P181" s="130"/>
      <c r="Q181" s="145">
        <f>Q115</f>
        <v>0</v>
      </c>
      <c r="R181" s="145">
        <f>R115</f>
        <v>0</v>
      </c>
      <c r="S181" s="208">
        <f>+N181+C181+Q181+R181</f>
        <v>0</v>
      </c>
      <c r="T181" s="127" t="e">
        <f>+M181/(Q181+F181+R181)</f>
        <v>#DIV/0!</v>
      </c>
      <c r="U181" s="130"/>
      <c r="V181" s="145">
        <f>V115</f>
        <v>0</v>
      </c>
      <c r="W181" s="145">
        <f>W115</f>
        <v>0</v>
      </c>
      <c r="X181" s="7">
        <f>X115</f>
        <v>0</v>
      </c>
      <c r="Y181" s="42"/>
      <c r="Z181" s="7">
        <f>Z115</f>
        <v>0</v>
      </c>
      <c r="AA181" s="7">
        <f>AA115</f>
        <v>0</v>
      </c>
      <c r="AB181" s="7">
        <f>AB115</f>
        <v>0</v>
      </c>
    </row>
    <row r="182" spans="1:28" s="23" customFormat="1" hidden="1" x14ac:dyDescent="0.25">
      <c r="A182" s="45" t="s">
        <v>33</v>
      </c>
      <c r="B182" s="46"/>
      <c r="C182" s="7">
        <f>+C176+C171+C166+C161+C154+C149+C143+C135+C130+C122+C116+C108+C101</f>
        <v>0</v>
      </c>
      <c r="D182" s="145">
        <f>+D176+D171+D166+D161+D154+D149+D143+D135+D130+D122+D116+D108+D101</f>
        <v>0</v>
      </c>
      <c r="E182" s="145">
        <f>+E176+E171+E166+E161+E154+E149+E143+E135+E130+E122+E116+E108+E101</f>
        <v>0</v>
      </c>
      <c r="F182" s="145">
        <f>D182+E182</f>
        <v>0</v>
      </c>
      <c r="G182" s="145">
        <f>+G176+G171+G166+G161+G154+G149+G143+G135+G130+G122+G116+G108+G101</f>
        <v>0</v>
      </c>
      <c r="H182" s="145">
        <f>F182-G182</f>
        <v>0</v>
      </c>
      <c r="I182" s="127" t="e">
        <f>G182/F182</f>
        <v>#DIV/0!</v>
      </c>
      <c r="J182" s="214"/>
      <c r="K182" s="282">
        <f>+K176+K171+K166+K161+K154+K149+K143+K135+K130+K122+K116+K108+K101</f>
        <v>0</v>
      </c>
      <c r="L182" s="127" t="e">
        <f>(K182+J182)/F182</f>
        <v>#DIV/0!</v>
      </c>
      <c r="M182" s="145">
        <f>K182+G182</f>
        <v>0</v>
      </c>
      <c r="N182" s="145">
        <f>H182-K182</f>
        <v>0</v>
      </c>
      <c r="O182" s="213" t="e">
        <f>M182/F182</f>
        <v>#DIV/0!</v>
      </c>
      <c r="P182" s="130"/>
      <c r="Q182" s="145">
        <f>+Q176+Q171+Q166+Q161+Q154+Q149+Q143+Q135+Q130+Q122+Q116+Q108+Q101</f>
        <v>0</v>
      </c>
      <c r="R182" s="145">
        <f>+R176+R171+R166+R161+R154+R149+R143+R135+R130+R122+R116+R108+R101</f>
        <v>0</v>
      </c>
      <c r="S182" s="208">
        <f>+N182+C182+Q182+R182</f>
        <v>0</v>
      </c>
      <c r="T182" s="127" t="e">
        <f>+M182/(Q182+F182+R182)</f>
        <v>#DIV/0!</v>
      </c>
      <c r="U182" s="130"/>
      <c r="V182" s="145">
        <f>+V176+V171+V166+V161+V154+V149+V143+V135+V130+V122+V116+V108+V101</f>
        <v>0</v>
      </c>
      <c r="W182" s="145">
        <f>+W176+W171+W166+W161+W154+W149+W143+W135+W130+W122+W116+W108+W101</f>
        <v>0</v>
      </c>
      <c r="X182" s="7">
        <f>+X176+X171+X166+X161+X154+X149+X143+X135+X130+X122+X116+X108+X101</f>
        <v>0</v>
      </c>
      <c r="Y182" s="42"/>
      <c r="Z182" s="7">
        <f>+Z176+Z171+Z166+Z161+Z154+Z149+Z143+Z135+Z130+Z122+Z116+Z108+Z101</f>
        <v>0</v>
      </c>
      <c r="AA182" s="7">
        <f>+AA176+AA171+AA166+AA161+AA154+AA149+AA143+AA135+AA130+AA122+AA116+AA108+AA101</f>
        <v>0</v>
      </c>
      <c r="AB182" s="7">
        <f>+AB176+AB171+AB166+AB161+AB154+AB149+AB143+AB135+AB130+AB122+AB116+AB108+AB101</f>
        <v>0</v>
      </c>
    </row>
    <row r="183" spans="1:28" x14ac:dyDescent="0.25">
      <c r="A183" s="60"/>
      <c r="B183" s="61"/>
      <c r="C183" s="6"/>
      <c r="D183" s="140"/>
      <c r="E183" s="140"/>
      <c r="F183" s="140"/>
      <c r="G183" s="140"/>
      <c r="H183" s="140"/>
      <c r="I183" s="141"/>
      <c r="J183" s="188"/>
      <c r="K183" s="280"/>
      <c r="L183" s="141"/>
      <c r="M183" s="140"/>
      <c r="N183" s="140"/>
      <c r="O183" s="205"/>
      <c r="Q183" s="140"/>
      <c r="R183" s="140"/>
      <c r="S183" s="142"/>
      <c r="T183" s="206"/>
      <c r="V183" s="140"/>
      <c r="W183" s="140"/>
      <c r="X183" s="6"/>
      <c r="Y183" s="48"/>
      <c r="Z183" s="6"/>
      <c r="AA183" s="6"/>
      <c r="AB183" s="6"/>
    </row>
    <row r="184" spans="1:28" ht="41.25" customHeight="1" x14ac:dyDescent="0.25">
      <c r="A184" s="66" t="s">
        <v>93</v>
      </c>
      <c r="B184" s="46"/>
      <c r="C184" s="6"/>
      <c r="D184" s="140"/>
      <c r="E184" s="140"/>
      <c r="F184" s="140"/>
      <c r="G184" s="140"/>
      <c r="H184" s="140"/>
      <c r="I184" s="141"/>
      <c r="J184" s="188"/>
      <c r="K184" s="280"/>
      <c r="L184" s="141"/>
      <c r="M184" s="140"/>
      <c r="N184" s="140"/>
      <c r="O184" s="205"/>
      <c r="Q184" s="140"/>
      <c r="R184" s="140"/>
      <c r="S184" s="142"/>
      <c r="T184" s="206"/>
      <c r="V184" s="140"/>
      <c r="W184" s="140"/>
      <c r="X184" s="6"/>
      <c r="Y184" s="48"/>
      <c r="Z184" s="6"/>
      <c r="AA184" s="6"/>
      <c r="AB184" s="6"/>
    </row>
    <row r="185" spans="1:28" ht="8.25" customHeight="1" x14ac:dyDescent="0.25">
      <c r="A185" s="45"/>
      <c r="B185" s="46"/>
      <c r="C185" s="6"/>
      <c r="D185" s="140"/>
      <c r="E185" s="140"/>
      <c r="F185" s="140"/>
      <c r="G185" s="140"/>
      <c r="H185" s="140"/>
      <c r="I185" s="141"/>
      <c r="J185" s="188"/>
      <c r="K185" s="280"/>
      <c r="L185" s="141"/>
      <c r="M185" s="140"/>
      <c r="N185" s="140"/>
      <c r="O185" s="205"/>
      <c r="Q185" s="140"/>
      <c r="R185" s="140"/>
      <c r="S185" s="142"/>
      <c r="T185" s="206"/>
      <c r="V185" s="140"/>
      <c r="W185" s="140"/>
      <c r="X185" s="6"/>
      <c r="Y185" s="48"/>
      <c r="Z185" s="6"/>
      <c r="AA185" s="6"/>
      <c r="AB185" s="6"/>
    </row>
    <row r="186" spans="1:28" ht="30" x14ac:dyDescent="0.25">
      <c r="A186" s="51" t="s">
        <v>94</v>
      </c>
      <c r="B186" s="46" t="s">
        <v>95</v>
      </c>
      <c r="C186" s="7">
        <f>SUM(C187:C189)</f>
        <v>0</v>
      </c>
      <c r="D186" s="145">
        <f>SUM(D187:D189)</f>
        <v>0</v>
      </c>
      <c r="E186" s="145">
        <f>SUM(E187:E189)</f>
        <v>0</v>
      </c>
      <c r="F186" s="143">
        <f>D186+E186</f>
        <v>0</v>
      </c>
      <c r="G186" s="145">
        <f>SUM(G187:G189)</f>
        <v>1183084.57</v>
      </c>
      <c r="H186" s="143">
        <f>F186-G186</f>
        <v>-1183084.57</v>
      </c>
      <c r="I186" s="127" t="e">
        <f>G186/F186</f>
        <v>#DIV/0!</v>
      </c>
      <c r="J186" s="145">
        <f>SUM(J187:J189)</f>
        <v>0</v>
      </c>
      <c r="K186" s="282">
        <f>SUM(K187:K189)</f>
        <v>273000</v>
      </c>
      <c r="L186" s="127" t="e">
        <f>(K186+J186)/F186</f>
        <v>#DIV/0!</v>
      </c>
      <c r="M186" s="143">
        <f>K186+G186+J186</f>
        <v>1456084.57</v>
      </c>
      <c r="N186" s="143">
        <f>H186-K186-J186</f>
        <v>-1456084.57</v>
      </c>
      <c r="O186" s="127" t="e">
        <f>M186/F186</f>
        <v>#DIV/0!</v>
      </c>
      <c r="P186" s="207"/>
      <c r="Q186" s="143">
        <f>SUM(Q187:Q189)</f>
        <v>0</v>
      </c>
      <c r="R186" s="143">
        <f>SUM(R187:R189)</f>
        <v>0</v>
      </c>
      <c r="S186" s="208">
        <f>+N186+C186+Q186+R186</f>
        <v>-1456084.57</v>
      </c>
      <c r="T186" s="127" t="e">
        <f>+M186/(Q186+F186+R186)</f>
        <v>#DIV/0!</v>
      </c>
      <c r="V186" s="145">
        <f>SUM(V187:V189)</f>
        <v>0</v>
      </c>
      <c r="W186" s="145">
        <f>SUM(W187:W189)</f>
        <v>0</v>
      </c>
      <c r="X186" s="7">
        <f>SUM(X187:X189)</f>
        <v>0</v>
      </c>
      <c r="Y186" s="48"/>
      <c r="Z186" s="7">
        <f>SUM(Z187:Z189)</f>
        <v>0</v>
      </c>
      <c r="AA186" s="7">
        <f>SUM(AA187:AA189)</f>
        <v>0</v>
      </c>
      <c r="AB186" s="7">
        <f>SUM(AB187:AB189)</f>
        <v>0</v>
      </c>
    </row>
    <row r="187" spans="1:28" s="58" customFormat="1" hidden="1" x14ac:dyDescent="0.25">
      <c r="A187" s="54" t="s">
        <v>31</v>
      </c>
      <c r="B187" s="61"/>
      <c r="C187" s="8"/>
      <c r="D187" s="144">
        <f>V187+Z187</f>
        <v>0</v>
      </c>
      <c r="E187" s="144"/>
      <c r="F187" s="144">
        <f>D187+E187</f>
        <v>0</v>
      </c>
      <c r="G187" s="144"/>
      <c r="H187" s="144">
        <f>F187-G187</f>
        <v>0</v>
      </c>
      <c r="I187" s="128" t="e">
        <f>G187/F187</f>
        <v>#DIV/0!</v>
      </c>
      <c r="J187" s="209"/>
      <c r="K187" s="282"/>
      <c r="L187" s="128" t="e">
        <f>(K187+J187)/F187</f>
        <v>#DIV/0!</v>
      </c>
      <c r="M187" s="144">
        <f>K187+G187+J187</f>
        <v>0</v>
      </c>
      <c r="N187" s="144">
        <f>H187-K187-J187</f>
        <v>0</v>
      </c>
      <c r="O187" s="210" t="e">
        <f>M187/F187</f>
        <v>#DIV/0!</v>
      </c>
      <c r="P187" s="162"/>
      <c r="Q187" s="144">
        <f t="shared" ref="Q187:R189" si="35">W187+AA187</f>
        <v>0</v>
      </c>
      <c r="R187" s="144">
        <f t="shared" si="35"/>
        <v>0</v>
      </c>
      <c r="S187" s="211">
        <f>+N187+C187+Q187+R187</f>
        <v>0</v>
      </c>
      <c r="T187" s="129" t="e">
        <f>+M187/(Q187+F187+R187)</f>
        <v>#DIV/0!</v>
      </c>
      <c r="U187" s="162"/>
      <c r="V187" s="144"/>
      <c r="W187" s="144"/>
      <c r="X187" s="8"/>
      <c r="Y187" s="59"/>
      <c r="Z187" s="8"/>
      <c r="AA187" s="8"/>
      <c r="AB187" s="8"/>
    </row>
    <row r="188" spans="1:28" s="58" customFormat="1" x14ac:dyDescent="0.25">
      <c r="A188" s="54" t="s">
        <v>32</v>
      </c>
      <c r="B188" s="61"/>
      <c r="C188" s="8"/>
      <c r="D188" s="144">
        <f>V188+Z188</f>
        <v>0</v>
      </c>
      <c r="E188" s="144"/>
      <c r="F188" s="144">
        <f>D188+E188</f>
        <v>0</v>
      </c>
      <c r="G188" s="144">
        <v>1183084.57</v>
      </c>
      <c r="H188" s="144">
        <f>F188-G188</f>
        <v>-1183084.57</v>
      </c>
      <c r="I188" s="128" t="e">
        <f>G188/F188</f>
        <v>#DIV/0!</v>
      </c>
      <c r="J188" s="209"/>
      <c r="K188" s="282">
        <v>273000</v>
      </c>
      <c r="L188" s="128" t="e">
        <f>(K188+J188)/F188</f>
        <v>#DIV/0!</v>
      </c>
      <c r="M188" s="144">
        <f>K188+G188+J188</f>
        <v>1456084.57</v>
      </c>
      <c r="N188" s="144">
        <f>H188-K188-J188</f>
        <v>-1456084.57</v>
      </c>
      <c r="O188" s="210" t="e">
        <f>M188/F188</f>
        <v>#DIV/0!</v>
      </c>
      <c r="P188" s="162"/>
      <c r="Q188" s="144">
        <f t="shared" si="35"/>
        <v>0</v>
      </c>
      <c r="R188" s="144">
        <f t="shared" si="35"/>
        <v>0</v>
      </c>
      <c r="S188" s="211">
        <f>+N188+C188+Q188+R188</f>
        <v>-1456084.57</v>
      </c>
      <c r="T188" s="129" t="e">
        <f>+M188/(Q188+F188+R188)</f>
        <v>#DIV/0!</v>
      </c>
      <c r="U188" s="162"/>
      <c r="V188" s="144"/>
      <c r="W188" s="144"/>
      <c r="X188" s="8"/>
      <c r="Y188" s="59"/>
      <c r="Z188" s="8"/>
      <c r="AA188" s="8"/>
      <c r="AB188" s="8"/>
    </row>
    <row r="189" spans="1:28" s="58" customFormat="1" hidden="1" x14ac:dyDescent="0.25">
      <c r="A189" s="54" t="s">
        <v>33</v>
      </c>
      <c r="B189" s="61"/>
      <c r="C189" s="8"/>
      <c r="D189" s="144">
        <f>V189+Z189</f>
        <v>0</v>
      </c>
      <c r="E189" s="144"/>
      <c r="F189" s="144">
        <f>D189+E189</f>
        <v>0</v>
      </c>
      <c r="G189" s="144"/>
      <c r="H189" s="144">
        <f>F189-G189</f>
        <v>0</v>
      </c>
      <c r="I189" s="128" t="e">
        <f>G189/F189</f>
        <v>#DIV/0!</v>
      </c>
      <c r="J189" s="209"/>
      <c r="K189" s="282"/>
      <c r="L189" s="128" t="e">
        <f>(K189+J189)/F189</f>
        <v>#DIV/0!</v>
      </c>
      <c r="M189" s="144">
        <f>K189+G189+J189</f>
        <v>0</v>
      </c>
      <c r="N189" s="144">
        <f>H189-K189-J189</f>
        <v>0</v>
      </c>
      <c r="O189" s="210" t="e">
        <f>M189/F189</f>
        <v>#DIV/0!</v>
      </c>
      <c r="P189" s="162"/>
      <c r="Q189" s="144">
        <f t="shared" si="35"/>
        <v>0</v>
      </c>
      <c r="R189" s="144">
        <f t="shared" si="35"/>
        <v>0</v>
      </c>
      <c r="S189" s="211">
        <f>+N189+C189+Q189+R189</f>
        <v>0</v>
      </c>
      <c r="T189" s="129" t="e">
        <f>+M189/(Q189+F189+R189)</f>
        <v>#DIV/0!</v>
      </c>
      <c r="U189" s="162"/>
      <c r="V189" s="144"/>
      <c r="W189" s="144"/>
      <c r="X189" s="8"/>
      <c r="Y189" s="59"/>
      <c r="Z189" s="8"/>
      <c r="AA189" s="8"/>
      <c r="AB189" s="8"/>
    </row>
    <row r="190" spans="1:28" x14ac:dyDescent="0.25">
      <c r="A190" s="60"/>
      <c r="B190" s="61"/>
      <c r="C190" s="6"/>
      <c r="D190" s="140"/>
      <c r="E190" s="140"/>
      <c r="F190" s="140"/>
      <c r="G190" s="144"/>
      <c r="H190" s="140"/>
      <c r="I190" s="141"/>
      <c r="J190" s="188"/>
      <c r="K190" s="280"/>
      <c r="L190" s="141"/>
      <c r="M190" s="140"/>
      <c r="N190" s="140"/>
      <c r="O190" s="205"/>
      <c r="Q190" s="140"/>
      <c r="R190" s="140"/>
      <c r="S190" s="142"/>
      <c r="T190" s="206"/>
      <c r="V190" s="140"/>
      <c r="W190" s="140"/>
      <c r="X190" s="6"/>
      <c r="Y190" s="48"/>
      <c r="Z190" s="6"/>
      <c r="AA190" s="6"/>
      <c r="AB190" s="6"/>
    </row>
    <row r="191" spans="1:28" hidden="1" x14ac:dyDescent="0.25">
      <c r="A191" s="51" t="s">
        <v>96</v>
      </c>
      <c r="B191" s="46" t="s">
        <v>97</v>
      </c>
      <c r="C191" s="7">
        <f>SUM(C192:C194)</f>
        <v>0</v>
      </c>
      <c r="D191" s="145">
        <f>SUM(D192:D194)</f>
        <v>0</v>
      </c>
      <c r="E191" s="145">
        <f>SUM(E192:E194)</f>
        <v>0</v>
      </c>
      <c r="F191" s="143">
        <f>D191+E191</f>
        <v>0</v>
      </c>
      <c r="G191" s="143">
        <f>SUM(G192:G194)</f>
        <v>0</v>
      </c>
      <c r="H191" s="143">
        <f>F191-G191</f>
        <v>0</v>
      </c>
      <c r="I191" s="127" t="e">
        <f>G191/F191</f>
        <v>#DIV/0!</v>
      </c>
      <c r="J191" s="143">
        <f>SUM(J192:J194)</f>
        <v>0</v>
      </c>
      <c r="K191" s="281">
        <f>SUM(K192:K194)</f>
        <v>0</v>
      </c>
      <c r="L191" s="127" t="e">
        <f>(K191+J191)/F191</f>
        <v>#DIV/0!</v>
      </c>
      <c r="M191" s="143">
        <f>K191+G191+J191</f>
        <v>0</v>
      </c>
      <c r="N191" s="143">
        <f>H191-K191-J191</f>
        <v>0</v>
      </c>
      <c r="O191" s="127" t="e">
        <f>M191/F191</f>
        <v>#DIV/0!</v>
      </c>
      <c r="P191" s="207"/>
      <c r="Q191" s="143">
        <f>SUM(Q192:Q194)</f>
        <v>0</v>
      </c>
      <c r="R191" s="143">
        <f>SUM(R192:R194)</f>
        <v>0</v>
      </c>
      <c r="S191" s="208">
        <f>+N191+C191+Q191+R191</f>
        <v>0</v>
      </c>
      <c r="T191" s="127" t="e">
        <f>+M191/(Q191+F191+R191)</f>
        <v>#DIV/0!</v>
      </c>
      <c r="V191" s="145">
        <f>SUM(V192:V194)</f>
        <v>0</v>
      </c>
      <c r="W191" s="145">
        <f>SUM(W192:W194)</f>
        <v>0</v>
      </c>
      <c r="X191" s="7">
        <f>SUM(X192:X194)</f>
        <v>0</v>
      </c>
      <c r="Y191" s="48"/>
      <c r="Z191" s="7">
        <f>SUM(Z192:Z194)</f>
        <v>0</v>
      </c>
      <c r="AA191" s="7">
        <f>SUM(AA192:AA194)</f>
        <v>0</v>
      </c>
      <c r="AB191" s="7">
        <f>SUM(AB192:AB194)</f>
        <v>0</v>
      </c>
    </row>
    <row r="192" spans="1:28" s="58" customFormat="1" hidden="1" x14ac:dyDescent="0.25">
      <c r="A192" s="54" t="s">
        <v>31</v>
      </c>
      <c r="B192" s="61"/>
      <c r="C192" s="8"/>
      <c r="D192" s="144">
        <f>V192+Z192</f>
        <v>0</v>
      </c>
      <c r="E192" s="144"/>
      <c r="F192" s="144">
        <f>D192+E192</f>
        <v>0</v>
      </c>
      <c r="G192" s="144"/>
      <c r="H192" s="144">
        <f>F192-G192</f>
        <v>0</v>
      </c>
      <c r="I192" s="128" t="e">
        <f>G192/F192</f>
        <v>#DIV/0!</v>
      </c>
      <c r="J192" s="209"/>
      <c r="K192" s="282"/>
      <c r="L192" s="128" t="e">
        <f>(K192+J192)/F192</f>
        <v>#DIV/0!</v>
      </c>
      <c r="M192" s="144">
        <f>K192+G192+J192</f>
        <v>0</v>
      </c>
      <c r="N192" s="144">
        <f>H192-K192-J192</f>
        <v>0</v>
      </c>
      <c r="O192" s="210" t="e">
        <f>M192/F192</f>
        <v>#DIV/0!</v>
      </c>
      <c r="P192" s="162"/>
      <c r="Q192" s="144">
        <f t="shared" ref="Q192:R194" si="36">W192+AA192</f>
        <v>0</v>
      </c>
      <c r="R192" s="144">
        <f t="shared" si="36"/>
        <v>0</v>
      </c>
      <c r="S192" s="211">
        <f>+N192+C192+Q192+R192</f>
        <v>0</v>
      </c>
      <c r="T192" s="129" t="e">
        <f>+M192/(Q192+F192+R192)</f>
        <v>#DIV/0!</v>
      </c>
      <c r="U192" s="162"/>
      <c r="V192" s="144"/>
      <c r="W192" s="144"/>
      <c r="X192" s="8"/>
      <c r="Y192" s="59"/>
      <c r="Z192" s="8"/>
      <c r="AA192" s="8"/>
      <c r="AB192" s="8"/>
    </row>
    <row r="193" spans="1:28" s="58" customFormat="1" hidden="1" x14ac:dyDescent="0.25">
      <c r="A193" s="54" t="s">
        <v>32</v>
      </c>
      <c r="B193" s="61"/>
      <c r="C193" s="8"/>
      <c r="D193" s="144">
        <f>V193+Z193</f>
        <v>0</v>
      </c>
      <c r="E193" s="144"/>
      <c r="F193" s="144">
        <f>D193+E193</f>
        <v>0</v>
      </c>
      <c r="G193" s="144"/>
      <c r="H193" s="144">
        <f>F193-G193</f>
        <v>0</v>
      </c>
      <c r="I193" s="128" t="e">
        <f>G193/F193</f>
        <v>#DIV/0!</v>
      </c>
      <c r="J193" s="209"/>
      <c r="K193" s="282"/>
      <c r="L193" s="128" t="e">
        <f>(K193+J193)/F193</f>
        <v>#DIV/0!</v>
      </c>
      <c r="M193" s="144">
        <f>K193+G193+J193</f>
        <v>0</v>
      </c>
      <c r="N193" s="144">
        <f>H193-K193-J193</f>
        <v>0</v>
      </c>
      <c r="O193" s="210" t="e">
        <f>M193/F193</f>
        <v>#DIV/0!</v>
      </c>
      <c r="P193" s="162"/>
      <c r="Q193" s="144">
        <f t="shared" si="36"/>
        <v>0</v>
      </c>
      <c r="R193" s="144">
        <f t="shared" si="36"/>
        <v>0</v>
      </c>
      <c r="S193" s="211">
        <f>+N193+C193+Q193+R193</f>
        <v>0</v>
      </c>
      <c r="T193" s="129" t="e">
        <f>+M193/(Q193+F193+R193)</f>
        <v>#DIV/0!</v>
      </c>
      <c r="U193" s="162"/>
      <c r="V193" s="144"/>
      <c r="W193" s="144"/>
      <c r="X193" s="8"/>
      <c r="Y193" s="59"/>
      <c r="Z193" s="8"/>
      <c r="AA193" s="8"/>
      <c r="AB193" s="8"/>
    </row>
    <row r="194" spans="1:28" s="58" customFormat="1" hidden="1" x14ac:dyDescent="0.25">
      <c r="A194" s="54" t="s">
        <v>33</v>
      </c>
      <c r="B194" s="61"/>
      <c r="C194" s="8"/>
      <c r="D194" s="144">
        <f>V194+Z194</f>
        <v>0</v>
      </c>
      <c r="E194" s="144"/>
      <c r="F194" s="144">
        <f>D194+E194</f>
        <v>0</v>
      </c>
      <c r="G194" s="144"/>
      <c r="H194" s="144">
        <f>F194-G194</f>
        <v>0</v>
      </c>
      <c r="I194" s="128" t="e">
        <f>G194/F194</f>
        <v>#DIV/0!</v>
      </c>
      <c r="J194" s="209"/>
      <c r="K194" s="282"/>
      <c r="L194" s="128" t="e">
        <f>(K194+J194)/F194</f>
        <v>#DIV/0!</v>
      </c>
      <c r="M194" s="144">
        <f>K194+G194+J194</f>
        <v>0</v>
      </c>
      <c r="N194" s="144">
        <f>H194-K194-J194</f>
        <v>0</v>
      </c>
      <c r="O194" s="210" t="e">
        <f>M194/F194</f>
        <v>#DIV/0!</v>
      </c>
      <c r="P194" s="162"/>
      <c r="Q194" s="144">
        <f t="shared" si="36"/>
        <v>0</v>
      </c>
      <c r="R194" s="144">
        <f t="shared" si="36"/>
        <v>0</v>
      </c>
      <c r="S194" s="211">
        <f>+N194+C194+Q194+R194</f>
        <v>0</v>
      </c>
      <c r="T194" s="129" t="e">
        <f>+M194/(Q194+F194+R194)</f>
        <v>#DIV/0!</v>
      </c>
      <c r="U194" s="162"/>
      <c r="V194" s="144"/>
      <c r="W194" s="144"/>
      <c r="X194" s="8"/>
      <c r="Y194" s="59"/>
      <c r="Z194" s="8"/>
      <c r="AA194" s="8"/>
      <c r="AB194" s="8"/>
    </row>
    <row r="195" spans="1:28" hidden="1" x14ac:dyDescent="0.25">
      <c r="A195" s="60"/>
      <c r="B195" s="61"/>
      <c r="C195" s="6"/>
      <c r="D195" s="140"/>
      <c r="E195" s="140"/>
      <c r="F195" s="140"/>
      <c r="G195" s="144"/>
      <c r="H195" s="140"/>
      <c r="I195" s="141"/>
      <c r="J195" s="188"/>
      <c r="K195" s="280"/>
      <c r="L195" s="141"/>
      <c r="M195" s="140"/>
      <c r="N195" s="140"/>
      <c r="O195" s="205"/>
      <c r="Q195" s="140"/>
      <c r="R195" s="140"/>
      <c r="S195" s="142"/>
      <c r="T195" s="206"/>
      <c r="V195" s="140"/>
      <c r="W195" s="140"/>
      <c r="X195" s="6"/>
      <c r="Y195" s="48"/>
      <c r="Z195" s="6"/>
      <c r="AA195" s="6"/>
      <c r="AB195" s="6"/>
    </row>
    <row r="196" spans="1:28" x14ac:dyDescent="0.25">
      <c r="A196" s="51" t="s">
        <v>98</v>
      </c>
      <c r="B196" s="46" t="s">
        <v>99</v>
      </c>
      <c r="C196" s="7">
        <f>SUM(C197:C199)</f>
        <v>0</v>
      </c>
      <c r="D196" s="145">
        <f>SUM(D197:D199)</f>
        <v>0</v>
      </c>
      <c r="E196" s="145">
        <f>SUM(E197:E199)</f>
        <v>4479000</v>
      </c>
      <c r="F196" s="143">
        <f>D196+E196</f>
        <v>4479000</v>
      </c>
      <c r="G196" s="143">
        <f>SUM(G197:G199)</f>
        <v>0</v>
      </c>
      <c r="H196" s="143">
        <f>F196-G196</f>
        <v>4479000</v>
      </c>
      <c r="I196" s="127">
        <f>G196/F196</f>
        <v>0</v>
      </c>
      <c r="J196" s="143">
        <f>SUM(J197:J199)</f>
        <v>0</v>
      </c>
      <c r="K196" s="281">
        <f>SUM(K197:K199)</f>
        <v>0</v>
      </c>
      <c r="L196" s="127">
        <f>(K196+J196)/F196</f>
        <v>0</v>
      </c>
      <c r="M196" s="143">
        <f>K196+G196+J196</f>
        <v>0</v>
      </c>
      <c r="N196" s="143">
        <f>N198</f>
        <v>4479000</v>
      </c>
      <c r="O196" s="127">
        <f>M196/F196</f>
        <v>0</v>
      </c>
      <c r="P196" s="207"/>
      <c r="Q196" s="143">
        <f>SUM(Q197:Q199)</f>
        <v>0</v>
      </c>
      <c r="R196" s="143">
        <f>SUM(R197:R199)</f>
        <v>0</v>
      </c>
      <c r="S196" s="208">
        <f>+N196+C196+Q196+R196</f>
        <v>4479000</v>
      </c>
      <c r="T196" s="127">
        <f>+M196/(Q196+F196+R196)</f>
        <v>0</v>
      </c>
      <c r="V196" s="145">
        <f>SUM(V197:V199)</f>
        <v>0</v>
      </c>
      <c r="W196" s="145">
        <f>SUM(W197:W199)</f>
        <v>0</v>
      </c>
      <c r="X196" s="7">
        <f>SUM(X197:X199)</f>
        <v>0</v>
      </c>
      <c r="Y196" s="48"/>
      <c r="Z196" s="7">
        <f>SUM(Z197:Z199)</f>
        <v>0</v>
      </c>
      <c r="AA196" s="7">
        <f>SUM(AA197:AA199)</f>
        <v>0</v>
      </c>
      <c r="AB196" s="7">
        <f>SUM(AB197:AB199)</f>
        <v>0</v>
      </c>
    </row>
    <row r="197" spans="1:28" s="58" customFormat="1" hidden="1" x14ac:dyDescent="0.25">
      <c r="A197" s="54" t="s">
        <v>31</v>
      </c>
      <c r="B197" s="61"/>
      <c r="C197" s="8"/>
      <c r="D197" s="144">
        <f>V197+Z197</f>
        <v>0</v>
      </c>
      <c r="E197" s="144"/>
      <c r="F197" s="144">
        <f>D197+E197</f>
        <v>0</v>
      </c>
      <c r="G197" s="144"/>
      <c r="H197" s="144">
        <f>F197-G197</f>
        <v>0</v>
      </c>
      <c r="I197" s="128" t="e">
        <f>G197/F197</f>
        <v>#DIV/0!</v>
      </c>
      <c r="J197" s="209"/>
      <c r="K197" s="282"/>
      <c r="L197" s="128" t="e">
        <f>(K197+J197)/F197</f>
        <v>#DIV/0!</v>
      </c>
      <c r="M197" s="144">
        <f>K197+G197+J197</f>
        <v>0</v>
      </c>
      <c r="N197" s="144">
        <f>H197-K197-J197</f>
        <v>0</v>
      </c>
      <c r="O197" s="210" t="e">
        <f>M197/F197</f>
        <v>#DIV/0!</v>
      </c>
      <c r="P197" s="162"/>
      <c r="Q197" s="144">
        <f t="shared" ref="Q197:R199" si="37">W197+AA197</f>
        <v>0</v>
      </c>
      <c r="R197" s="144">
        <f t="shared" si="37"/>
        <v>0</v>
      </c>
      <c r="S197" s="211">
        <f>+N197+C197+Q197+R197</f>
        <v>0</v>
      </c>
      <c r="T197" s="129" t="e">
        <f>+M197/(Q197+F197+R197)</f>
        <v>#DIV/0!</v>
      </c>
      <c r="U197" s="162"/>
      <c r="V197" s="144"/>
      <c r="W197" s="144"/>
      <c r="X197" s="8"/>
      <c r="Y197" s="59"/>
      <c r="Z197" s="8"/>
      <c r="AA197" s="8"/>
      <c r="AB197" s="8"/>
    </row>
    <row r="198" spans="1:28" s="58" customFormat="1" x14ac:dyDescent="0.25">
      <c r="A198" s="54" t="s">
        <v>32</v>
      </c>
      <c r="B198" s="61"/>
      <c r="C198" s="8"/>
      <c r="D198" s="144">
        <f>V198+Z198</f>
        <v>0</v>
      </c>
      <c r="E198" s="144">
        <v>4479000</v>
      </c>
      <c r="F198" s="144">
        <f>E198+D198</f>
        <v>4479000</v>
      </c>
      <c r="G198" s="144"/>
      <c r="H198" s="144">
        <f>F198-G198</f>
        <v>4479000</v>
      </c>
      <c r="I198" s="128">
        <f>G198/F198</f>
        <v>0</v>
      </c>
      <c r="J198" s="209"/>
      <c r="K198" s="282"/>
      <c r="L198" s="128">
        <f>(K198+J198)/F198</f>
        <v>0</v>
      </c>
      <c r="M198" s="144">
        <f>K198+G198+J198</f>
        <v>0</v>
      </c>
      <c r="N198" s="144">
        <f>H198-K198-J198</f>
        <v>4479000</v>
      </c>
      <c r="O198" s="210">
        <f>M198/F198</f>
        <v>0</v>
      </c>
      <c r="P198" s="162"/>
      <c r="Q198" s="144">
        <f t="shared" si="37"/>
        <v>0</v>
      </c>
      <c r="R198" s="144">
        <f t="shared" si="37"/>
        <v>0</v>
      </c>
      <c r="S198" s="211">
        <f>+N198+C198+Q198+R198</f>
        <v>4479000</v>
      </c>
      <c r="T198" s="129">
        <f>+M198/(Q198+F198+R198)</f>
        <v>0</v>
      </c>
      <c r="U198" s="162"/>
      <c r="V198" s="144"/>
      <c r="W198" s="144"/>
      <c r="X198" s="8"/>
      <c r="Y198" s="59"/>
      <c r="Z198" s="8"/>
      <c r="AA198" s="8"/>
      <c r="AB198" s="8"/>
    </row>
    <row r="199" spans="1:28" s="58" customFormat="1" hidden="1" x14ac:dyDescent="0.25">
      <c r="A199" s="54" t="s">
        <v>33</v>
      </c>
      <c r="B199" s="61"/>
      <c r="C199" s="8"/>
      <c r="D199" s="144">
        <f>V199+Z199</f>
        <v>0</v>
      </c>
      <c r="E199" s="144"/>
      <c r="F199" s="144">
        <f>D199+E199</f>
        <v>0</v>
      </c>
      <c r="G199" s="144"/>
      <c r="H199" s="144">
        <f>F199-G199</f>
        <v>0</v>
      </c>
      <c r="I199" s="128" t="e">
        <f>G199/F199</f>
        <v>#DIV/0!</v>
      </c>
      <c r="J199" s="209"/>
      <c r="K199" s="282"/>
      <c r="L199" s="128" t="e">
        <f>(K199+J199)/F199</f>
        <v>#DIV/0!</v>
      </c>
      <c r="M199" s="144">
        <f>K199+G199+J199</f>
        <v>0</v>
      </c>
      <c r="N199" s="144">
        <f>H199-K199-J199</f>
        <v>0</v>
      </c>
      <c r="O199" s="210" t="e">
        <f>M199/F199</f>
        <v>#DIV/0!</v>
      </c>
      <c r="P199" s="162"/>
      <c r="Q199" s="144">
        <f t="shared" si="37"/>
        <v>0</v>
      </c>
      <c r="R199" s="144">
        <f t="shared" si="37"/>
        <v>0</v>
      </c>
      <c r="S199" s="211">
        <f>+N199+C199+Q199+R199</f>
        <v>0</v>
      </c>
      <c r="T199" s="129" t="e">
        <f>+M199/(Q199+F199+R199)</f>
        <v>#DIV/0!</v>
      </c>
      <c r="U199" s="162"/>
      <c r="V199" s="144"/>
      <c r="W199" s="144"/>
      <c r="X199" s="8"/>
      <c r="Y199" s="59"/>
      <c r="Z199" s="8"/>
      <c r="AA199" s="8"/>
      <c r="AB199" s="8"/>
    </row>
    <row r="200" spans="1:28" x14ac:dyDescent="0.25">
      <c r="A200" s="60"/>
      <c r="B200" s="61"/>
      <c r="C200" s="6"/>
      <c r="D200" s="140"/>
      <c r="E200" s="140"/>
      <c r="F200" s="140"/>
      <c r="G200" s="144"/>
      <c r="H200" s="140"/>
      <c r="I200" s="141"/>
      <c r="J200" s="188"/>
      <c r="K200" s="280"/>
      <c r="L200" s="141"/>
      <c r="M200" s="140"/>
      <c r="N200" s="140"/>
      <c r="O200" s="205"/>
      <c r="Q200" s="140"/>
      <c r="R200" s="140"/>
      <c r="S200" s="142"/>
      <c r="T200" s="206"/>
      <c r="V200" s="140"/>
      <c r="W200" s="140"/>
      <c r="X200" s="6"/>
      <c r="Y200" s="48"/>
      <c r="Z200" s="6"/>
      <c r="AA200" s="6"/>
      <c r="AB200" s="6"/>
    </row>
    <row r="201" spans="1:28" ht="30" hidden="1" x14ac:dyDescent="0.25">
      <c r="A201" s="51" t="s">
        <v>100</v>
      </c>
      <c r="B201" s="61"/>
      <c r="C201" s="6">
        <f>SUM(C202:C204)</f>
        <v>0</v>
      </c>
      <c r="D201" s="145">
        <f>SUM(D202:D204)</f>
        <v>0</v>
      </c>
      <c r="E201" s="140">
        <f>SUM(E202:E204)</f>
        <v>0</v>
      </c>
      <c r="F201" s="143">
        <f>D201+E201</f>
        <v>0</v>
      </c>
      <c r="G201" s="143">
        <f>SUM(G202:G204)</f>
        <v>0</v>
      </c>
      <c r="H201" s="143">
        <f>F201-G201</f>
        <v>0</v>
      </c>
      <c r="I201" s="127" t="e">
        <f>G201/F201</f>
        <v>#DIV/0!</v>
      </c>
      <c r="J201" s="143">
        <f>SUM(J202:J204)</f>
        <v>0</v>
      </c>
      <c r="K201" s="281">
        <f>SUM(K202:K204)</f>
        <v>0</v>
      </c>
      <c r="L201" s="127" t="e">
        <f>(K201+J201)/F201</f>
        <v>#DIV/0!</v>
      </c>
      <c r="M201" s="143">
        <f>K201+G201+J201</f>
        <v>0</v>
      </c>
      <c r="N201" s="143">
        <f>H201-K201-J201</f>
        <v>0</v>
      </c>
      <c r="O201" s="127" t="e">
        <f>M201/F201</f>
        <v>#DIV/0!</v>
      </c>
      <c r="P201" s="207"/>
      <c r="Q201" s="143">
        <f>SUM(Q202:Q204)</f>
        <v>0</v>
      </c>
      <c r="R201" s="143">
        <f>SUM(R202:R204)</f>
        <v>0</v>
      </c>
      <c r="S201" s="208">
        <f>+N201+C201+Q201+R201</f>
        <v>0</v>
      </c>
      <c r="T201" s="127" t="e">
        <f>+M201/(Q201+F201+R201)</f>
        <v>#DIV/0!</v>
      </c>
      <c r="V201" s="145">
        <f>SUM(V202:V204)</f>
        <v>0</v>
      </c>
      <c r="W201" s="145">
        <f>SUM(W202:W204)</f>
        <v>0</v>
      </c>
      <c r="X201" s="7">
        <f>SUM(X202:X204)</f>
        <v>0</v>
      </c>
      <c r="Y201" s="48"/>
      <c r="Z201" s="7">
        <f>SUM(Z202:Z204)</f>
        <v>0</v>
      </c>
      <c r="AA201" s="7">
        <f>SUM(AA202:AA204)</f>
        <v>0</v>
      </c>
      <c r="AB201" s="7">
        <f>SUM(AB202:AB204)</f>
        <v>0</v>
      </c>
    </row>
    <row r="202" spans="1:28" s="58" customFormat="1" hidden="1" x14ac:dyDescent="0.25">
      <c r="A202" s="54" t="s">
        <v>31</v>
      </c>
      <c r="B202" s="61"/>
      <c r="C202" s="8"/>
      <c r="D202" s="144">
        <f>V202+Z202</f>
        <v>0</v>
      </c>
      <c r="E202" s="144"/>
      <c r="F202" s="144">
        <f>D202+E202</f>
        <v>0</v>
      </c>
      <c r="G202" s="144"/>
      <c r="H202" s="144">
        <f>F202-G202</f>
        <v>0</v>
      </c>
      <c r="I202" s="128" t="e">
        <f>G202/F202</f>
        <v>#DIV/0!</v>
      </c>
      <c r="J202" s="209"/>
      <c r="K202" s="282"/>
      <c r="L202" s="128" t="e">
        <f>(K202+J202)/F202</f>
        <v>#DIV/0!</v>
      </c>
      <c r="M202" s="144">
        <f>K202+G202+J202</f>
        <v>0</v>
      </c>
      <c r="N202" s="144">
        <f>H202-K202-J202</f>
        <v>0</v>
      </c>
      <c r="O202" s="210" t="e">
        <f>M202/F202</f>
        <v>#DIV/0!</v>
      </c>
      <c r="P202" s="162"/>
      <c r="Q202" s="144">
        <f t="shared" ref="Q202:R204" si="38">W202+AA202</f>
        <v>0</v>
      </c>
      <c r="R202" s="144">
        <f t="shared" si="38"/>
        <v>0</v>
      </c>
      <c r="S202" s="211">
        <f>+N202+C202+Q202+R202</f>
        <v>0</v>
      </c>
      <c r="T202" s="129" t="e">
        <f>+M202/(Q202+F202+R202)</f>
        <v>#DIV/0!</v>
      </c>
      <c r="U202" s="162"/>
      <c r="V202" s="144"/>
      <c r="W202" s="144"/>
      <c r="X202" s="8"/>
      <c r="Y202" s="59"/>
      <c r="Z202" s="8"/>
      <c r="AA202" s="8"/>
      <c r="AB202" s="8"/>
    </row>
    <row r="203" spans="1:28" s="58" customFormat="1" hidden="1" x14ac:dyDescent="0.25">
      <c r="A203" s="54" t="s">
        <v>32</v>
      </c>
      <c r="B203" s="61"/>
      <c r="C203" s="8"/>
      <c r="D203" s="144">
        <f>V203+Z203</f>
        <v>0</v>
      </c>
      <c r="E203" s="144"/>
      <c r="F203" s="144">
        <f>D203+E203</f>
        <v>0</v>
      </c>
      <c r="G203" s="144"/>
      <c r="H203" s="144">
        <f>F203-G203</f>
        <v>0</v>
      </c>
      <c r="I203" s="128" t="e">
        <f>G203/F203</f>
        <v>#DIV/0!</v>
      </c>
      <c r="J203" s="209"/>
      <c r="K203" s="282"/>
      <c r="L203" s="128" t="e">
        <f>(K203+J203)/F203</f>
        <v>#DIV/0!</v>
      </c>
      <c r="M203" s="144">
        <f>K203+G203+J203</f>
        <v>0</v>
      </c>
      <c r="N203" s="144">
        <f>H203-K203-J203</f>
        <v>0</v>
      </c>
      <c r="O203" s="210" t="e">
        <f>M203/F203</f>
        <v>#DIV/0!</v>
      </c>
      <c r="P203" s="162"/>
      <c r="Q203" s="144">
        <f t="shared" si="38"/>
        <v>0</v>
      </c>
      <c r="R203" s="144">
        <f t="shared" si="38"/>
        <v>0</v>
      </c>
      <c r="S203" s="211">
        <f>+N203+C203+Q203+R203</f>
        <v>0</v>
      </c>
      <c r="T203" s="129" t="e">
        <f>+M203/(Q203+F203+R203)</f>
        <v>#DIV/0!</v>
      </c>
      <c r="U203" s="162"/>
      <c r="V203" s="144"/>
      <c r="W203" s="144"/>
      <c r="X203" s="8"/>
      <c r="Y203" s="59"/>
      <c r="Z203" s="8"/>
      <c r="AA203" s="8"/>
      <c r="AB203" s="8"/>
    </row>
    <row r="204" spans="1:28" s="58" customFormat="1" hidden="1" x14ac:dyDescent="0.25">
      <c r="A204" s="54" t="s">
        <v>33</v>
      </c>
      <c r="B204" s="61"/>
      <c r="C204" s="8"/>
      <c r="D204" s="144">
        <f>V204+Z204</f>
        <v>0</v>
      </c>
      <c r="E204" s="144"/>
      <c r="F204" s="144">
        <f>D204+E204</f>
        <v>0</v>
      </c>
      <c r="G204" s="144"/>
      <c r="H204" s="144">
        <f>F204-G204</f>
        <v>0</v>
      </c>
      <c r="I204" s="128" t="e">
        <f>G204/F204</f>
        <v>#DIV/0!</v>
      </c>
      <c r="J204" s="209"/>
      <c r="K204" s="282"/>
      <c r="L204" s="128" t="e">
        <f>(K204+J204)/F204</f>
        <v>#DIV/0!</v>
      </c>
      <c r="M204" s="144">
        <f>K204+G204+J204</f>
        <v>0</v>
      </c>
      <c r="N204" s="144">
        <f>H204-K204-J204</f>
        <v>0</v>
      </c>
      <c r="O204" s="210" t="e">
        <f>M204/F204</f>
        <v>#DIV/0!</v>
      </c>
      <c r="P204" s="162"/>
      <c r="Q204" s="144">
        <f t="shared" si="38"/>
        <v>0</v>
      </c>
      <c r="R204" s="144">
        <f t="shared" si="38"/>
        <v>0</v>
      </c>
      <c r="S204" s="211">
        <f>+N204+C204+Q204+R204</f>
        <v>0</v>
      </c>
      <c r="T204" s="129" t="e">
        <f>+M204/(Q204+F204+R204)</f>
        <v>#DIV/0!</v>
      </c>
      <c r="U204" s="162"/>
      <c r="V204" s="144"/>
      <c r="W204" s="144"/>
      <c r="X204" s="8"/>
      <c r="Y204" s="59"/>
      <c r="Z204" s="8"/>
      <c r="AA204" s="8"/>
      <c r="AB204" s="8"/>
    </row>
    <row r="205" spans="1:28" hidden="1" x14ac:dyDescent="0.25">
      <c r="A205" s="60"/>
      <c r="B205" s="61"/>
      <c r="C205" s="6"/>
      <c r="D205" s="140"/>
      <c r="E205" s="140"/>
      <c r="F205" s="140"/>
      <c r="G205" s="140"/>
      <c r="H205" s="140"/>
      <c r="I205" s="141"/>
      <c r="J205" s="188"/>
      <c r="K205" s="280"/>
      <c r="L205" s="141"/>
      <c r="M205" s="140"/>
      <c r="N205" s="140"/>
      <c r="O205" s="205"/>
      <c r="Q205" s="140"/>
      <c r="R205" s="140"/>
      <c r="S205" s="142"/>
      <c r="T205" s="206"/>
      <c r="V205" s="140"/>
      <c r="W205" s="140"/>
      <c r="X205" s="6"/>
      <c r="Y205" s="48"/>
      <c r="Z205" s="6"/>
      <c r="AA205" s="6"/>
      <c r="AB205" s="6"/>
    </row>
    <row r="206" spans="1:28" hidden="1" x14ac:dyDescent="0.25">
      <c r="A206" s="45"/>
      <c r="B206" s="46"/>
      <c r="C206" s="6"/>
      <c r="D206" s="140"/>
      <c r="E206" s="140"/>
      <c r="F206" s="140"/>
      <c r="G206" s="140"/>
      <c r="H206" s="140"/>
      <c r="I206" s="141"/>
      <c r="J206" s="188"/>
      <c r="K206" s="280"/>
      <c r="L206" s="141"/>
      <c r="M206" s="140"/>
      <c r="N206" s="140"/>
      <c r="O206" s="205"/>
      <c r="Q206" s="140"/>
      <c r="R206" s="140"/>
      <c r="S206" s="142"/>
      <c r="T206" s="206"/>
      <c r="V206" s="140"/>
      <c r="W206" s="140"/>
      <c r="X206" s="6"/>
      <c r="Y206" s="48"/>
      <c r="Z206" s="6"/>
      <c r="AA206" s="6"/>
      <c r="AB206" s="6"/>
    </row>
    <row r="207" spans="1:28" ht="45" x14ac:dyDescent="0.25">
      <c r="A207" s="51" t="s">
        <v>101</v>
      </c>
      <c r="B207" s="46" t="s">
        <v>102</v>
      </c>
      <c r="C207" s="7">
        <f>SUM(C208:C210)</f>
        <v>0</v>
      </c>
      <c r="D207" s="145">
        <f>SUM(D208:D210)</f>
        <v>0</v>
      </c>
      <c r="E207" s="145">
        <f>SUM(E208:E210)</f>
        <v>0</v>
      </c>
      <c r="F207" s="143">
        <f>D207+E207</f>
        <v>0</v>
      </c>
      <c r="G207" s="143">
        <f>SUM(G208:G210)</f>
        <v>0</v>
      </c>
      <c r="H207" s="143">
        <f>F207-G207</f>
        <v>0</v>
      </c>
      <c r="I207" s="127" t="e">
        <f>G207/F207</f>
        <v>#DIV/0!</v>
      </c>
      <c r="J207" s="143">
        <f>SUM(J208:J210)</f>
        <v>0</v>
      </c>
      <c r="K207" s="281">
        <f>SUM(K208:K210)</f>
        <v>90000</v>
      </c>
      <c r="L207" s="127" t="e">
        <f>(K207+J207)/F207</f>
        <v>#DIV/0!</v>
      </c>
      <c r="M207" s="143">
        <f>K207+G207+J207</f>
        <v>90000</v>
      </c>
      <c r="N207" s="143">
        <f>H207-K207-J207</f>
        <v>-90000</v>
      </c>
      <c r="O207" s="127" t="e">
        <f>M207/F207</f>
        <v>#DIV/0!</v>
      </c>
      <c r="P207" s="207"/>
      <c r="Q207" s="143">
        <f>SUM(Q208:Q210)</f>
        <v>0</v>
      </c>
      <c r="R207" s="143">
        <f>SUM(R208:R210)</f>
        <v>0</v>
      </c>
      <c r="S207" s="208">
        <f>+N207+C207+Q207+R207</f>
        <v>-90000</v>
      </c>
      <c r="T207" s="127" t="e">
        <f>+M207/(Q207+F207+R207)</f>
        <v>#DIV/0!</v>
      </c>
      <c r="V207" s="145">
        <f>SUM(V208:V210)</f>
        <v>0</v>
      </c>
      <c r="W207" s="145">
        <f>SUM(W208:W210)</f>
        <v>0</v>
      </c>
      <c r="X207" s="7">
        <f>SUM(X208:X210)</f>
        <v>0</v>
      </c>
      <c r="Y207" s="48"/>
      <c r="Z207" s="7">
        <f>SUM(Z208:Z210)</f>
        <v>0</v>
      </c>
      <c r="AA207" s="7">
        <f>SUM(AA208:AA210)</f>
        <v>0</v>
      </c>
      <c r="AB207" s="7">
        <f>SUM(AB208:AB210)</f>
        <v>0</v>
      </c>
    </row>
    <row r="208" spans="1:28" s="58" customFormat="1" x14ac:dyDescent="0.25">
      <c r="A208" s="54" t="s">
        <v>31</v>
      </c>
      <c r="B208" s="61"/>
      <c r="C208" s="8"/>
      <c r="D208" s="144">
        <f>V208+Z208</f>
        <v>0</v>
      </c>
      <c r="E208" s="144"/>
      <c r="F208" s="144">
        <f>D208+E208</f>
        <v>0</v>
      </c>
      <c r="G208" s="144"/>
      <c r="H208" s="144">
        <f>F208-G208</f>
        <v>0</v>
      </c>
      <c r="I208" s="128" t="e">
        <f>G208/F208</f>
        <v>#DIV/0!</v>
      </c>
      <c r="J208" s="209"/>
      <c r="K208" s="282"/>
      <c r="L208" s="128" t="e">
        <f>(K208+J208)/F208</f>
        <v>#DIV/0!</v>
      </c>
      <c r="M208" s="144">
        <f>K208+G208+J208</f>
        <v>0</v>
      </c>
      <c r="N208" s="144">
        <f>H208-K208-J208</f>
        <v>0</v>
      </c>
      <c r="O208" s="210" t="e">
        <f>M208/F208</f>
        <v>#DIV/0!</v>
      </c>
      <c r="P208" s="162"/>
      <c r="Q208" s="144">
        <f t="shared" ref="Q208:R210" si="39">W208+AA208</f>
        <v>0</v>
      </c>
      <c r="R208" s="144">
        <f t="shared" si="39"/>
        <v>0</v>
      </c>
      <c r="S208" s="211">
        <f>+N208+C208+Q208+R208</f>
        <v>0</v>
      </c>
      <c r="T208" s="129" t="e">
        <f>+M208/(Q208+F208+R208)</f>
        <v>#DIV/0!</v>
      </c>
      <c r="U208" s="162"/>
      <c r="V208" s="144"/>
      <c r="W208" s="144"/>
      <c r="X208" s="8"/>
      <c r="Y208" s="59"/>
      <c r="Z208" s="8"/>
      <c r="AA208" s="8"/>
      <c r="AB208" s="8"/>
    </row>
    <row r="209" spans="1:28" s="58" customFormat="1" x14ac:dyDescent="0.25">
      <c r="A209" s="54" t="s">
        <v>103</v>
      </c>
      <c r="B209" s="61"/>
      <c r="C209" s="8"/>
      <c r="D209" s="144">
        <f>V209+Z209</f>
        <v>0</v>
      </c>
      <c r="E209" s="144"/>
      <c r="F209" s="144">
        <f>D209+E209</f>
        <v>0</v>
      </c>
      <c r="G209" s="144"/>
      <c r="H209" s="144">
        <f>F209-G209</f>
        <v>0</v>
      </c>
      <c r="I209" s="128" t="e">
        <f>G209/F209</f>
        <v>#DIV/0!</v>
      </c>
      <c r="J209" s="209"/>
      <c r="K209" s="282">
        <v>90000</v>
      </c>
      <c r="L209" s="128" t="e">
        <f>(K209+J209)/F209</f>
        <v>#DIV/0!</v>
      </c>
      <c r="M209" s="144">
        <f>K209+G209+J209</f>
        <v>90000</v>
      </c>
      <c r="N209" s="144">
        <f>H209-K209-J209</f>
        <v>-90000</v>
      </c>
      <c r="O209" s="210" t="e">
        <f>M209/F209</f>
        <v>#DIV/0!</v>
      </c>
      <c r="P209" s="162"/>
      <c r="Q209" s="144">
        <f t="shared" si="39"/>
        <v>0</v>
      </c>
      <c r="R209" s="144">
        <f t="shared" si="39"/>
        <v>0</v>
      </c>
      <c r="S209" s="211">
        <f>+N209+C209+Q209+R209</f>
        <v>-90000</v>
      </c>
      <c r="T209" s="129" t="e">
        <f>+M209/(Q209+F209+R209)</f>
        <v>#DIV/0!</v>
      </c>
      <c r="U209" s="162"/>
      <c r="V209" s="144"/>
      <c r="W209" s="144"/>
      <c r="X209" s="8"/>
      <c r="Y209" s="59"/>
      <c r="Z209" s="8"/>
      <c r="AA209" s="8"/>
      <c r="AB209" s="8"/>
    </row>
    <row r="210" spans="1:28" s="58" customFormat="1" hidden="1" x14ac:dyDescent="0.25">
      <c r="A210" s="54" t="s">
        <v>104</v>
      </c>
      <c r="B210" s="61"/>
      <c r="C210" s="8"/>
      <c r="D210" s="144">
        <f>V210+Z210</f>
        <v>0</v>
      </c>
      <c r="E210" s="144"/>
      <c r="F210" s="144">
        <f>D210+E210</f>
        <v>0</v>
      </c>
      <c r="G210" s="144"/>
      <c r="H210" s="144">
        <f>F210-G210</f>
        <v>0</v>
      </c>
      <c r="I210" s="128" t="e">
        <f>G210/F210</f>
        <v>#DIV/0!</v>
      </c>
      <c r="J210" s="209"/>
      <c r="K210" s="282"/>
      <c r="L210" s="128" t="e">
        <f>(K210+J210)/F210</f>
        <v>#DIV/0!</v>
      </c>
      <c r="M210" s="144">
        <f>K210+G210+J210</f>
        <v>0</v>
      </c>
      <c r="N210" s="144">
        <f>H210-K210-J210</f>
        <v>0</v>
      </c>
      <c r="O210" s="210" t="e">
        <f>M210/F210</f>
        <v>#DIV/0!</v>
      </c>
      <c r="P210" s="162"/>
      <c r="Q210" s="144">
        <f t="shared" si="39"/>
        <v>0</v>
      </c>
      <c r="R210" s="144">
        <f t="shared" si="39"/>
        <v>0</v>
      </c>
      <c r="S210" s="211">
        <f>+N210+C210+Q210+R210</f>
        <v>0</v>
      </c>
      <c r="T210" s="129" t="e">
        <f>+M210/(Q210+F210+R210)</f>
        <v>#DIV/0!</v>
      </c>
      <c r="U210" s="162"/>
      <c r="V210" s="144"/>
      <c r="W210" s="144"/>
      <c r="X210" s="8"/>
      <c r="Y210" s="59"/>
      <c r="Z210" s="8"/>
      <c r="AA210" s="8"/>
      <c r="AB210" s="8"/>
    </row>
    <row r="211" spans="1:28" x14ac:dyDescent="0.25">
      <c r="A211" s="60"/>
      <c r="B211" s="61"/>
      <c r="C211" s="6"/>
      <c r="D211" s="140"/>
      <c r="E211" s="140"/>
      <c r="F211" s="140"/>
      <c r="G211" s="144"/>
      <c r="H211" s="140"/>
      <c r="I211" s="141"/>
      <c r="J211" s="188"/>
      <c r="K211" s="280"/>
      <c r="L211" s="141"/>
      <c r="M211" s="140"/>
      <c r="N211" s="140"/>
      <c r="O211" s="205"/>
      <c r="Q211" s="140"/>
      <c r="R211" s="140"/>
      <c r="S211" s="142"/>
      <c r="T211" s="206"/>
      <c r="V211" s="140"/>
      <c r="W211" s="140"/>
      <c r="X211" s="6"/>
      <c r="Y211" s="48"/>
      <c r="Z211" s="6"/>
      <c r="AA211" s="6"/>
      <c r="AB211" s="6"/>
    </row>
    <row r="212" spans="1:28" hidden="1" x14ac:dyDescent="0.25">
      <c r="A212" s="45" t="s">
        <v>105</v>
      </c>
      <c r="B212" s="46"/>
      <c r="C212" s="6"/>
      <c r="D212" s="140"/>
      <c r="E212" s="140"/>
      <c r="F212" s="140"/>
      <c r="G212" s="140"/>
      <c r="H212" s="140"/>
      <c r="I212" s="141"/>
      <c r="J212" s="188"/>
      <c r="K212" s="280"/>
      <c r="L212" s="141"/>
      <c r="M212" s="140"/>
      <c r="N212" s="140"/>
      <c r="O212" s="205"/>
      <c r="Q212" s="140"/>
      <c r="R212" s="140"/>
      <c r="S212" s="142"/>
      <c r="T212" s="206"/>
      <c r="V212" s="140"/>
      <c r="W212" s="140"/>
      <c r="X212" s="6"/>
      <c r="Y212" s="48"/>
      <c r="Z212" s="6"/>
      <c r="AA212" s="6"/>
      <c r="AB212" s="6"/>
    </row>
    <row r="213" spans="1:28" ht="45" hidden="1" x14ac:dyDescent="0.25">
      <c r="A213" s="51" t="s">
        <v>106</v>
      </c>
      <c r="B213" s="46" t="s">
        <v>107</v>
      </c>
      <c r="C213" s="7">
        <f>SUM(C214:C216)</f>
        <v>0</v>
      </c>
      <c r="D213" s="145">
        <f>SUM(D214:D216)</f>
        <v>0</v>
      </c>
      <c r="E213" s="145">
        <f>SUM(E214:E216)</f>
        <v>0</v>
      </c>
      <c r="F213" s="143">
        <f>D213+E213</f>
        <v>0</v>
      </c>
      <c r="G213" s="143">
        <f>SUM(G214:G216)</f>
        <v>0</v>
      </c>
      <c r="H213" s="143">
        <f>F213-G213</f>
        <v>0</v>
      </c>
      <c r="I213" s="127" t="e">
        <f>G213/F213</f>
        <v>#DIV/0!</v>
      </c>
      <c r="J213" s="143"/>
      <c r="K213" s="281">
        <f>SUM(K214:K216)</f>
        <v>0</v>
      </c>
      <c r="L213" s="127" t="e">
        <f>(K213+J213)/F213</f>
        <v>#DIV/0!</v>
      </c>
      <c r="M213" s="143">
        <f>K213+G213+J213</f>
        <v>0</v>
      </c>
      <c r="N213" s="143">
        <f>H213-K213-J213</f>
        <v>0</v>
      </c>
      <c r="O213" s="127" t="e">
        <f>M213/F213</f>
        <v>#DIV/0!</v>
      </c>
      <c r="P213" s="207"/>
      <c r="Q213" s="143">
        <f>SUM(Q214:Q216)</f>
        <v>0</v>
      </c>
      <c r="R213" s="143">
        <f>SUM(R214:R216)</f>
        <v>0</v>
      </c>
      <c r="S213" s="208">
        <f>+N213+C213+Q213+R213</f>
        <v>0</v>
      </c>
      <c r="T213" s="127" t="e">
        <f>+M213/(Q213+F213+R213)</f>
        <v>#DIV/0!</v>
      </c>
      <c r="V213" s="145">
        <f>SUM(V214:V216)</f>
        <v>0</v>
      </c>
      <c r="W213" s="145">
        <f>SUM(W214:W216)</f>
        <v>0</v>
      </c>
      <c r="X213" s="7">
        <f>SUM(X214:X216)</f>
        <v>0</v>
      </c>
      <c r="Y213" s="48"/>
      <c r="Z213" s="7">
        <f>SUM(Z214:Z216)</f>
        <v>0</v>
      </c>
      <c r="AA213" s="7">
        <f>SUM(AA214:AA216)</f>
        <v>0</v>
      </c>
      <c r="AB213" s="7">
        <f>SUM(AB214:AB216)</f>
        <v>0</v>
      </c>
    </row>
    <row r="214" spans="1:28" s="58" customFormat="1" hidden="1" x14ac:dyDescent="0.25">
      <c r="A214" s="54" t="s">
        <v>31</v>
      </c>
      <c r="B214" s="61"/>
      <c r="C214" s="8"/>
      <c r="D214" s="144">
        <f>V214+Z214</f>
        <v>0</v>
      </c>
      <c r="E214" s="144"/>
      <c r="F214" s="144">
        <f>D214+E214</f>
        <v>0</v>
      </c>
      <c r="G214" s="144"/>
      <c r="H214" s="144">
        <f>F214-G214</f>
        <v>0</v>
      </c>
      <c r="I214" s="128" t="e">
        <f>G214/F214</f>
        <v>#DIV/0!</v>
      </c>
      <c r="J214" s="209"/>
      <c r="K214" s="282"/>
      <c r="L214" s="128" t="e">
        <f>(K214+J214)/F214</f>
        <v>#DIV/0!</v>
      </c>
      <c r="M214" s="144">
        <f>K214+G214+J214</f>
        <v>0</v>
      </c>
      <c r="N214" s="144">
        <f>H214-K214-J214</f>
        <v>0</v>
      </c>
      <c r="O214" s="210" t="e">
        <f>M214/F214</f>
        <v>#DIV/0!</v>
      </c>
      <c r="P214" s="162"/>
      <c r="Q214" s="144">
        <f t="shared" ref="Q214:R216" si="40">W214+AA214</f>
        <v>0</v>
      </c>
      <c r="R214" s="144">
        <f t="shared" si="40"/>
        <v>0</v>
      </c>
      <c r="S214" s="211">
        <f>+N214+C214+Q214+R214</f>
        <v>0</v>
      </c>
      <c r="T214" s="129" t="e">
        <f>+M214/(Q214+F214+R214)</f>
        <v>#DIV/0!</v>
      </c>
      <c r="U214" s="162"/>
      <c r="V214" s="144"/>
      <c r="W214" s="144"/>
      <c r="X214" s="8"/>
      <c r="Y214" s="59"/>
      <c r="Z214" s="8"/>
      <c r="AA214" s="8"/>
      <c r="AB214" s="8"/>
    </row>
    <row r="215" spans="1:28" s="58" customFormat="1" hidden="1" x14ac:dyDescent="0.25">
      <c r="A215" s="54" t="s">
        <v>103</v>
      </c>
      <c r="B215" s="61"/>
      <c r="C215" s="8"/>
      <c r="D215" s="144">
        <f>V215+Z215</f>
        <v>0</v>
      </c>
      <c r="E215" s="144"/>
      <c r="F215" s="144">
        <f>D215+E215</f>
        <v>0</v>
      </c>
      <c r="G215" s="144"/>
      <c r="H215" s="144">
        <f>F215-G215</f>
        <v>0</v>
      </c>
      <c r="I215" s="128" t="e">
        <f>G215/F215</f>
        <v>#DIV/0!</v>
      </c>
      <c r="J215" s="209"/>
      <c r="K215" s="282"/>
      <c r="L215" s="128" t="e">
        <f>(K215+J215)/F215</f>
        <v>#DIV/0!</v>
      </c>
      <c r="M215" s="144">
        <f>K215+G215+J215</f>
        <v>0</v>
      </c>
      <c r="N215" s="144">
        <f>H215-K215-J215</f>
        <v>0</v>
      </c>
      <c r="O215" s="210" t="e">
        <f>M215/F215</f>
        <v>#DIV/0!</v>
      </c>
      <c r="P215" s="162"/>
      <c r="Q215" s="144">
        <f t="shared" si="40"/>
        <v>0</v>
      </c>
      <c r="R215" s="144">
        <f t="shared" si="40"/>
        <v>0</v>
      </c>
      <c r="S215" s="211">
        <f>+N215+C215+Q215+R215</f>
        <v>0</v>
      </c>
      <c r="T215" s="129" t="e">
        <f>+M215/(Q215+F215+R215)</f>
        <v>#DIV/0!</v>
      </c>
      <c r="U215" s="162"/>
      <c r="V215" s="144"/>
      <c r="W215" s="144"/>
      <c r="X215" s="8"/>
      <c r="Y215" s="59"/>
      <c r="Z215" s="8"/>
      <c r="AA215" s="8"/>
      <c r="AB215" s="8"/>
    </row>
    <row r="216" spans="1:28" s="58" customFormat="1" hidden="1" x14ac:dyDescent="0.25">
      <c r="A216" s="54" t="s">
        <v>104</v>
      </c>
      <c r="B216" s="61"/>
      <c r="C216" s="8"/>
      <c r="D216" s="144">
        <f>V216+Z216</f>
        <v>0</v>
      </c>
      <c r="E216" s="144"/>
      <c r="F216" s="144">
        <f>D216+E216</f>
        <v>0</v>
      </c>
      <c r="G216" s="144"/>
      <c r="H216" s="144">
        <f>F216-G216</f>
        <v>0</v>
      </c>
      <c r="I216" s="128" t="e">
        <f>G216/F216</f>
        <v>#DIV/0!</v>
      </c>
      <c r="J216" s="209"/>
      <c r="K216" s="282"/>
      <c r="L216" s="128" t="e">
        <f>(K216+J216)/F216</f>
        <v>#DIV/0!</v>
      </c>
      <c r="M216" s="144">
        <f>K216+G216+J216</f>
        <v>0</v>
      </c>
      <c r="N216" s="144">
        <f>H216-K216-J216</f>
        <v>0</v>
      </c>
      <c r="O216" s="210" t="e">
        <f>M216/F216</f>
        <v>#DIV/0!</v>
      </c>
      <c r="P216" s="162"/>
      <c r="Q216" s="144">
        <f t="shared" si="40"/>
        <v>0</v>
      </c>
      <c r="R216" s="144">
        <f t="shared" si="40"/>
        <v>0</v>
      </c>
      <c r="S216" s="211">
        <f>+N216+C216+Q216+R216</f>
        <v>0</v>
      </c>
      <c r="T216" s="129" t="e">
        <f>+M216/(Q216+F216+R216)</f>
        <v>#DIV/0!</v>
      </c>
      <c r="U216" s="162"/>
      <c r="V216" s="144"/>
      <c r="W216" s="144"/>
      <c r="X216" s="8"/>
      <c r="Y216" s="59"/>
      <c r="Z216" s="8"/>
      <c r="AA216" s="8"/>
      <c r="AB216" s="8"/>
    </row>
    <row r="217" spans="1:28" hidden="1" x14ac:dyDescent="0.25">
      <c r="A217" s="60"/>
      <c r="B217" s="61"/>
      <c r="C217" s="6"/>
      <c r="D217" s="140"/>
      <c r="E217" s="140"/>
      <c r="F217" s="140"/>
      <c r="G217" s="144"/>
      <c r="H217" s="140"/>
      <c r="I217" s="141"/>
      <c r="J217" s="188"/>
      <c r="K217" s="280"/>
      <c r="L217" s="141"/>
      <c r="M217" s="140"/>
      <c r="N217" s="140"/>
      <c r="O217" s="205"/>
      <c r="Q217" s="140"/>
      <c r="R217" s="140"/>
      <c r="S217" s="142"/>
      <c r="T217" s="206"/>
      <c r="V217" s="140"/>
      <c r="W217" s="140"/>
      <c r="X217" s="6"/>
      <c r="Y217" s="48"/>
      <c r="Z217" s="6"/>
      <c r="AA217" s="6"/>
      <c r="AB217" s="6"/>
    </row>
    <row r="218" spans="1:28" hidden="1" x14ac:dyDescent="0.25">
      <c r="A218" s="62" t="s">
        <v>108</v>
      </c>
      <c r="B218" s="46"/>
      <c r="C218" s="6">
        <f>SUM(C219:C221)</f>
        <v>0</v>
      </c>
      <c r="D218" s="145">
        <f>SUM(D219:D221)</f>
        <v>0</v>
      </c>
      <c r="E218" s="140">
        <f>SUM(E219:E221)</f>
        <v>0</v>
      </c>
      <c r="F218" s="143">
        <f>D218+E218</f>
        <v>0</v>
      </c>
      <c r="G218" s="143">
        <f>SUM(G219:G221)</f>
        <v>0</v>
      </c>
      <c r="H218" s="143">
        <f>F218-G218</f>
        <v>0</v>
      </c>
      <c r="I218" s="127" t="e">
        <f>G218/F218</f>
        <v>#DIV/0!</v>
      </c>
      <c r="J218" s="143">
        <f>SUM(J219:J221)</f>
        <v>0</v>
      </c>
      <c r="K218" s="281">
        <f>SUM(K219:K221)</f>
        <v>0</v>
      </c>
      <c r="L218" s="127" t="e">
        <f>(K218+J218)/F218</f>
        <v>#DIV/0!</v>
      </c>
      <c r="M218" s="143">
        <f>K218+G218+J218</f>
        <v>0</v>
      </c>
      <c r="N218" s="143">
        <f>H218-K218-J218</f>
        <v>0</v>
      </c>
      <c r="O218" s="127" t="e">
        <f>M218/F218</f>
        <v>#DIV/0!</v>
      </c>
      <c r="P218" s="207"/>
      <c r="Q218" s="143">
        <f>SUM(Q219:Q221)</f>
        <v>0</v>
      </c>
      <c r="R218" s="143">
        <f>SUM(R219:R221)</f>
        <v>0</v>
      </c>
      <c r="S218" s="208">
        <f>+N218+C218+Q218+R218</f>
        <v>0</v>
      </c>
      <c r="T218" s="127" t="e">
        <f>+M218/(Q218+F218+R218)</f>
        <v>#DIV/0!</v>
      </c>
      <c r="V218" s="145">
        <f>SUM(V219:V221)</f>
        <v>0</v>
      </c>
      <c r="W218" s="145">
        <f>SUM(W219:W221)</f>
        <v>0</v>
      </c>
      <c r="X218" s="7">
        <f>SUM(X219:X221)</f>
        <v>0</v>
      </c>
      <c r="Y218" s="48"/>
      <c r="Z218" s="7">
        <f>SUM(Z219:Z221)</f>
        <v>0</v>
      </c>
      <c r="AA218" s="7">
        <f>SUM(AA219:AA221)</f>
        <v>0</v>
      </c>
      <c r="AB218" s="7">
        <f>SUM(AB219:AB221)</f>
        <v>0</v>
      </c>
    </row>
    <row r="219" spans="1:28" s="58" customFormat="1" hidden="1" x14ac:dyDescent="0.25">
      <c r="A219" s="54" t="s">
        <v>31</v>
      </c>
      <c r="B219" s="61"/>
      <c r="C219" s="8">
        <f>+'[4]Template (GF)'!$P210+'[4]Template (GF)'!$F210</f>
        <v>0</v>
      </c>
      <c r="D219" s="144">
        <f>V219+Z219</f>
        <v>0</v>
      </c>
      <c r="E219" s="144"/>
      <c r="F219" s="144">
        <f>D219+E219</f>
        <v>0</v>
      </c>
      <c r="G219" s="144"/>
      <c r="H219" s="144">
        <f>F219-G219</f>
        <v>0</v>
      </c>
      <c r="I219" s="128" t="e">
        <f>G219/F219</f>
        <v>#DIV/0!</v>
      </c>
      <c r="J219" s="209"/>
      <c r="K219" s="282"/>
      <c r="L219" s="128" t="e">
        <f>(K219+J219)/F219</f>
        <v>#DIV/0!</v>
      </c>
      <c r="M219" s="144">
        <f>K219+G219+J219</f>
        <v>0</v>
      </c>
      <c r="N219" s="144">
        <f>H219-K219-J219</f>
        <v>0</v>
      </c>
      <c r="O219" s="210" t="e">
        <f>M219/F219</f>
        <v>#DIV/0!</v>
      </c>
      <c r="P219" s="162"/>
      <c r="Q219" s="144">
        <f t="shared" ref="Q219:R221" si="41">W219+AA219</f>
        <v>0</v>
      </c>
      <c r="R219" s="144">
        <f t="shared" si="41"/>
        <v>0</v>
      </c>
      <c r="S219" s="211">
        <f>+N219+C219+Q219+R219</f>
        <v>0</v>
      </c>
      <c r="T219" s="129" t="e">
        <f>+M219/(Q219+F219+R219)</f>
        <v>#DIV/0!</v>
      </c>
      <c r="U219" s="162"/>
      <c r="V219" s="144"/>
      <c r="W219" s="144"/>
      <c r="X219" s="8"/>
      <c r="Y219" s="59"/>
      <c r="Z219" s="8"/>
      <c r="AA219" s="8"/>
      <c r="AB219" s="8"/>
    </row>
    <row r="220" spans="1:28" s="58" customFormat="1" hidden="1" x14ac:dyDescent="0.25">
      <c r="A220" s="54" t="s">
        <v>32</v>
      </c>
      <c r="B220" s="61"/>
      <c r="C220" s="8">
        <f>+'[4]Template (GF)'!$P211+'[4]Template (GF)'!$F211</f>
        <v>0</v>
      </c>
      <c r="D220" s="144">
        <f>V220+Z220</f>
        <v>0</v>
      </c>
      <c r="E220" s="144"/>
      <c r="F220" s="144">
        <f>D220+E220</f>
        <v>0</v>
      </c>
      <c r="G220" s="144"/>
      <c r="H220" s="144">
        <f>F220-G220</f>
        <v>0</v>
      </c>
      <c r="I220" s="128" t="e">
        <f>G220/F220</f>
        <v>#DIV/0!</v>
      </c>
      <c r="J220" s="209"/>
      <c r="K220" s="282"/>
      <c r="L220" s="128" t="e">
        <f>(K220+J220)/F220</f>
        <v>#DIV/0!</v>
      </c>
      <c r="M220" s="144">
        <f>K220+G220+J220</f>
        <v>0</v>
      </c>
      <c r="N220" s="144">
        <f>H220-K220-J220</f>
        <v>0</v>
      </c>
      <c r="O220" s="210" t="e">
        <f>M220/F220</f>
        <v>#DIV/0!</v>
      </c>
      <c r="P220" s="162"/>
      <c r="Q220" s="144">
        <f t="shared" si="41"/>
        <v>0</v>
      </c>
      <c r="R220" s="144">
        <f t="shared" si="41"/>
        <v>0</v>
      </c>
      <c r="S220" s="211">
        <f>+N220+C220+Q220+R220</f>
        <v>0</v>
      </c>
      <c r="T220" s="129" t="e">
        <f>+M220/(Q220+F220+R220)</f>
        <v>#DIV/0!</v>
      </c>
      <c r="U220" s="162"/>
      <c r="V220" s="144"/>
      <c r="W220" s="144"/>
      <c r="X220" s="8"/>
      <c r="Y220" s="59"/>
      <c r="Z220" s="8"/>
      <c r="AA220" s="8"/>
      <c r="AB220" s="8"/>
    </row>
    <row r="221" spans="1:28" s="58" customFormat="1" hidden="1" x14ac:dyDescent="0.25">
      <c r="A221" s="54" t="s">
        <v>33</v>
      </c>
      <c r="B221" s="61"/>
      <c r="C221" s="8">
        <f>+'[4]Template (GF)'!$P212+'[4]Template (GF)'!$F212</f>
        <v>0</v>
      </c>
      <c r="D221" s="144">
        <f>V221+Z221</f>
        <v>0</v>
      </c>
      <c r="E221" s="144"/>
      <c r="F221" s="144">
        <f>D221+E221</f>
        <v>0</v>
      </c>
      <c r="G221" s="144"/>
      <c r="H221" s="144">
        <f>F221-G221</f>
        <v>0</v>
      </c>
      <c r="I221" s="128" t="e">
        <f>G221/F221</f>
        <v>#DIV/0!</v>
      </c>
      <c r="J221" s="209"/>
      <c r="K221" s="282"/>
      <c r="L221" s="128" t="e">
        <f>(K221+J221)/F221</f>
        <v>#DIV/0!</v>
      </c>
      <c r="M221" s="144">
        <f>K221+G221+J221</f>
        <v>0</v>
      </c>
      <c r="N221" s="144">
        <f>H221-K221-J221</f>
        <v>0</v>
      </c>
      <c r="O221" s="210" t="e">
        <f>M221/F221</f>
        <v>#DIV/0!</v>
      </c>
      <c r="P221" s="162"/>
      <c r="Q221" s="144">
        <f t="shared" si="41"/>
        <v>0</v>
      </c>
      <c r="R221" s="144">
        <f t="shared" si="41"/>
        <v>0</v>
      </c>
      <c r="S221" s="211">
        <f>+N221+C221+Q221+R221</f>
        <v>0</v>
      </c>
      <c r="T221" s="129" t="e">
        <f>+M221/(Q221+F221+R221)</f>
        <v>#DIV/0!</v>
      </c>
      <c r="U221" s="162"/>
      <c r="V221" s="144"/>
      <c r="W221" s="144"/>
      <c r="X221" s="8"/>
      <c r="Y221" s="59"/>
      <c r="Z221" s="8"/>
      <c r="AA221" s="8"/>
      <c r="AB221" s="8"/>
    </row>
    <row r="222" spans="1:28" hidden="1" x14ac:dyDescent="0.25">
      <c r="A222" s="60"/>
      <c r="B222" s="61"/>
      <c r="C222" s="6"/>
      <c r="D222" s="140"/>
      <c r="E222" s="140"/>
      <c r="F222" s="140"/>
      <c r="G222" s="140"/>
      <c r="H222" s="140"/>
      <c r="I222" s="141"/>
      <c r="J222" s="188"/>
      <c r="K222" s="280"/>
      <c r="L222" s="141"/>
      <c r="M222" s="140"/>
      <c r="N222" s="140"/>
      <c r="O222" s="205"/>
      <c r="Q222" s="140"/>
      <c r="R222" s="140"/>
      <c r="S222" s="142"/>
      <c r="T222" s="206"/>
      <c r="V222" s="140"/>
      <c r="W222" s="140"/>
      <c r="X222" s="6"/>
      <c r="Y222" s="48"/>
      <c r="Z222" s="6"/>
      <c r="AA222" s="6"/>
      <c r="AB222" s="6"/>
    </row>
    <row r="223" spans="1:28" s="23" customFormat="1" x14ac:dyDescent="0.25">
      <c r="A223" s="62" t="s">
        <v>109</v>
      </c>
      <c r="B223" s="46"/>
      <c r="C223" s="7">
        <f>SUM(C224:C226)</f>
        <v>0</v>
      </c>
      <c r="D223" s="145">
        <f>SUM(D224:D226)</f>
        <v>0</v>
      </c>
      <c r="E223" s="145">
        <f>SUM(E224:E226)</f>
        <v>4479000</v>
      </c>
      <c r="F223" s="145">
        <f>D223+E223</f>
        <v>4479000</v>
      </c>
      <c r="G223" s="145">
        <f>SUM(G224:G226)</f>
        <v>1183084.57</v>
      </c>
      <c r="H223" s="145">
        <f>F223-G223</f>
        <v>3295915.4299999997</v>
      </c>
      <c r="I223" s="127">
        <f>G223/F223</f>
        <v>0.2641403371288234</v>
      </c>
      <c r="J223" s="145">
        <f>SUM(J224:J226)</f>
        <v>0</v>
      </c>
      <c r="K223" s="282">
        <f>SUM(K224:K226)</f>
        <v>363000</v>
      </c>
      <c r="L223" s="127">
        <f>(K223+J223)/F223</f>
        <v>8.1044876088412598E-2</v>
      </c>
      <c r="M223" s="145">
        <f>K223+G223+J223</f>
        <v>1546084.57</v>
      </c>
      <c r="N223" s="145">
        <f>H223-K223-J223</f>
        <v>2932915.4299999997</v>
      </c>
      <c r="O223" s="213">
        <f>M223/F223</f>
        <v>0.345185213217236</v>
      </c>
      <c r="P223" s="130"/>
      <c r="Q223" s="145">
        <f>SUM(Q224:Q226)</f>
        <v>0</v>
      </c>
      <c r="R223" s="145">
        <f>SUM(R224:R226)</f>
        <v>0</v>
      </c>
      <c r="S223" s="208">
        <f>+N223+C223+Q223+R223</f>
        <v>2932915.4299999997</v>
      </c>
      <c r="T223" s="127">
        <f>+M223/(Q223+F223+R223)</f>
        <v>0.345185213217236</v>
      </c>
      <c r="U223" s="130"/>
      <c r="V223" s="145">
        <f>SUM(V224:V226)</f>
        <v>0</v>
      </c>
      <c r="W223" s="145">
        <f>SUM(W224:W226)</f>
        <v>0</v>
      </c>
      <c r="X223" s="7">
        <f>SUM(X224:X226)</f>
        <v>0</v>
      </c>
      <c r="Y223" s="42"/>
      <c r="Z223" s="7">
        <f>SUM(Z224:Z226)</f>
        <v>0</v>
      </c>
      <c r="AA223" s="7">
        <f>SUM(AA224:AA226)</f>
        <v>0</v>
      </c>
      <c r="AB223" s="7">
        <f>SUM(AB224:AB226)</f>
        <v>0</v>
      </c>
    </row>
    <row r="224" spans="1:28" s="23" customFormat="1" hidden="1" x14ac:dyDescent="0.25">
      <c r="A224" s="45" t="s">
        <v>31</v>
      </c>
      <c r="B224" s="46"/>
      <c r="C224" s="7">
        <f>C219+C214+C208+C202+C197+C192+C187</f>
        <v>0</v>
      </c>
      <c r="D224" s="145">
        <f>D219+D214+D208+D202+D197+D192+D187</f>
        <v>0</v>
      </c>
      <c r="E224" s="145">
        <f>E219+E214+E208+E202+E197+E192+E187</f>
        <v>0</v>
      </c>
      <c r="F224" s="145">
        <f>D224+E224</f>
        <v>0</v>
      </c>
      <c r="G224" s="145">
        <f>G219+G214+G208+G202+G197+G192+G187</f>
        <v>0</v>
      </c>
      <c r="H224" s="145">
        <f>F224-G224</f>
        <v>0</v>
      </c>
      <c r="I224" s="141" t="e">
        <f>G224/F224</f>
        <v>#DIV/0!</v>
      </c>
      <c r="J224" s="145">
        <f t="shared" ref="J224:K226" si="42">J219+J214+J208+J202+J197+J192+J187</f>
        <v>0</v>
      </c>
      <c r="K224" s="282">
        <f t="shared" si="42"/>
        <v>0</v>
      </c>
      <c r="L224" s="127" t="e">
        <f>(K224+J224)/F224</f>
        <v>#DIV/0!</v>
      </c>
      <c r="M224" s="145">
        <f>K224+G224+J224</f>
        <v>0</v>
      </c>
      <c r="N224" s="145">
        <f>H224-K224-J224</f>
        <v>0</v>
      </c>
      <c r="O224" s="213" t="e">
        <f>M224/F224</f>
        <v>#DIV/0!</v>
      </c>
      <c r="P224" s="130"/>
      <c r="Q224" s="145">
        <f t="shared" ref="Q224:R226" si="43">Q219+Q214+Q208+Q202+Q197+Q192+Q187</f>
        <v>0</v>
      </c>
      <c r="R224" s="145">
        <f t="shared" si="43"/>
        <v>0</v>
      </c>
      <c r="S224" s="208">
        <f>+N224+C224+Q224+R224</f>
        <v>0</v>
      </c>
      <c r="T224" s="127" t="e">
        <f>+M224/(Q224+F224+R224)</f>
        <v>#DIV/0!</v>
      </c>
      <c r="U224" s="130"/>
      <c r="V224" s="145">
        <f>V219+V214+V208+V202+V197+V192+V187</f>
        <v>0</v>
      </c>
      <c r="W224" s="145">
        <f t="shared" ref="W224:X226" si="44">W219+W214+W208+W202+W197+W192+W187</f>
        <v>0</v>
      </c>
      <c r="X224" s="7">
        <f t="shared" si="44"/>
        <v>0</v>
      </c>
      <c r="Y224" s="42"/>
      <c r="Z224" s="7">
        <f t="shared" ref="Z224:AB226" si="45">Z219+Z214+Z208+Z202+Z197+Z192+Z187</f>
        <v>0</v>
      </c>
      <c r="AA224" s="7">
        <f t="shared" si="45"/>
        <v>0</v>
      </c>
      <c r="AB224" s="7">
        <f t="shared" si="45"/>
        <v>0</v>
      </c>
    </row>
    <row r="225" spans="1:28" s="23" customFormat="1" x14ac:dyDescent="0.25">
      <c r="A225" s="45" t="s">
        <v>32</v>
      </c>
      <c r="B225" s="46"/>
      <c r="C225" s="7">
        <f t="shared" ref="C225:E226" si="46">C220+C215+C209+C203+C198+C193+C188</f>
        <v>0</v>
      </c>
      <c r="D225" s="145">
        <f t="shared" si="46"/>
        <v>0</v>
      </c>
      <c r="E225" s="145">
        <f t="shared" si="46"/>
        <v>4479000</v>
      </c>
      <c r="F225" s="145">
        <f>D225+E225</f>
        <v>4479000</v>
      </c>
      <c r="G225" s="145">
        <f>G209+G198+G188</f>
        <v>1183084.57</v>
      </c>
      <c r="H225" s="145">
        <f>F225-G225</f>
        <v>3295915.4299999997</v>
      </c>
      <c r="I225" s="141">
        <f>G225/F225</f>
        <v>0.2641403371288234</v>
      </c>
      <c r="J225" s="145">
        <f t="shared" si="42"/>
        <v>0</v>
      </c>
      <c r="K225" s="282">
        <f t="shared" si="42"/>
        <v>363000</v>
      </c>
      <c r="L225" s="127">
        <f>(K225+J225)/F225</f>
        <v>8.1044876088412598E-2</v>
      </c>
      <c r="M225" s="145">
        <f>K225+G225+J225</f>
        <v>1546084.57</v>
      </c>
      <c r="N225" s="145">
        <f>H225-K225-J225</f>
        <v>2932915.4299999997</v>
      </c>
      <c r="O225" s="213">
        <f>M225/F225</f>
        <v>0.345185213217236</v>
      </c>
      <c r="P225" s="130"/>
      <c r="Q225" s="145">
        <f t="shared" si="43"/>
        <v>0</v>
      </c>
      <c r="R225" s="145">
        <f t="shared" si="43"/>
        <v>0</v>
      </c>
      <c r="S225" s="208">
        <f>+N225+C225+Q225+R225</f>
        <v>2932915.4299999997</v>
      </c>
      <c r="T225" s="127">
        <f>+M225/(Q225+F225+R225)</f>
        <v>0.345185213217236</v>
      </c>
      <c r="U225" s="130"/>
      <c r="V225" s="145">
        <f>V220+V215+V209+V203+V198+V193+V188</f>
        <v>0</v>
      </c>
      <c r="W225" s="145">
        <f t="shared" si="44"/>
        <v>0</v>
      </c>
      <c r="X225" s="7">
        <f t="shared" si="44"/>
        <v>0</v>
      </c>
      <c r="Y225" s="42"/>
      <c r="Z225" s="7">
        <f t="shared" si="45"/>
        <v>0</v>
      </c>
      <c r="AA225" s="7">
        <f t="shared" si="45"/>
        <v>0</v>
      </c>
      <c r="AB225" s="7">
        <f t="shared" si="45"/>
        <v>0</v>
      </c>
    </row>
    <row r="226" spans="1:28" s="23" customFormat="1" hidden="1" x14ac:dyDescent="0.25">
      <c r="A226" s="45" t="s">
        <v>33</v>
      </c>
      <c r="B226" s="46"/>
      <c r="C226" s="7">
        <f t="shared" si="46"/>
        <v>0</v>
      </c>
      <c r="D226" s="145">
        <f t="shared" si="46"/>
        <v>0</v>
      </c>
      <c r="E226" s="145">
        <f t="shared" si="46"/>
        <v>0</v>
      </c>
      <c r="F226" s="145">
        <f>D226+E226</f>
        <v>0</v>
      </c>
      <c r="G226" s="145">
        <f>G221+G216+G210+G204+G199+G194+G189</f>
        <v>0</v>
      </c>
      <c r="H226" s="145">
        <f>F226-G226</f>
        <v>0</v>
      </c>
      <c r="I226" s="141" t="e">
        <f>G226/F226</f>
        <v>#DIV/0!</v>
      </c>
      <c r="J226" s="145">
        <f t="shared" si="42"/>
        <v>0</v>
      </c>
      <c r="K226" s="282">
        <f t="shared" si="42"/>
        <v>0</v>
      </c>
      <c r="L226" s="127" t="e">
        <f>(K226+J226)/F226</f>
        <v>#DIV/0!</v>
      </c>
      <c r="M226" s="145">
        <f>K226+G226+J226</f>
        <v>0</v>
      </c>
      <c r="N226" s="145">
        <f>H226-K226-J226</f>
        <v>0</v>
      </c>
      <c r="O226" s="213" t="e">
        <f>M226/F226</f>
        <v>#DIV/0!</v>
      </c>
      <c r="P226" s="130"/>
      <c r="Q226" s="145">
        <f t="shared" si="43"/>
        <v>0</v>
      </c>
      <c r="R226" s="145">
        <f t="shared" si="43"/>
        <v>0</v>
      </c>
      <c r="S226" s="208">
        <f>+N226+C226+Q226+R226</f>
        <v>0</v>
      </c>
      <c r="T226" s="127" t="e">
        <f>+M226/(Q226+F226+R226)</f>
        <v>#DIV/0!</v>
      </c>
      <c r="U226" s="130"/>
      <c r="V226" s="145">
        <f>V221+V216+V210+V204+V199+V194+V189</f>
        <v>0</v>
      </c>
      <c r="W226" s="145">
        <f t="shared" si="44"/>
        <v>0</v>
      </c>
      <c r="X226" s="7">
        <f t="shared" si="44"/>
        <v>0</v>
      </c>
      <c r="Y226" s="42"/>
      <c r="Z226" s="7">
        <f t="shared" si="45"/>
        <v>0</v>
      </c>
      <c r="AA226" s="7">
        <f t="shared" si="45"/>
        <v>0</v>
      </c>
      <c r="AB226" s="7">
        <f t="shared" si="45"/>
        <v>0</v>
      </c>
    </row>
    <row r="227" spans="1:28" x14ac:dyDescent="0.25">
      <c r="A227" s="60"/>
      <c r="B227" s="61"/>
      <c r="C227" s="6"/>
      <c r="D227" s="140"/>
      <c r="E227" s="140"/>
      <c r="F227" s="140"/>
      <c r="G227" s="140"/>
      <c r="H227" s="140"/>
      <c r="I227" s="141"/>
      <c r="J227" s="188"/>
      <c r="K227" s="280"/>
      <c r="L227" s="141"/>
      <c r="M227" s="140"/>
      <c r="N227" s="140"/>
      <c r="O227" s="205"/>
      <c r="Q227" s="140"/>
      <c r="R227" s="140"/>
      <c r="S227" s="142"/>
      <c r="T227" s="206"/>
      <c r="V227" s="140"/>
      <c r="W227" s="140"/>
      <c r="X227" s="6"/>
      <c r="Y227" s="48"/>
      <c r="Z227" s="6"/>
      <c r="AA227" s="6"/>
      <c r="AB227" s="6"/>
    </row>
    <row r="228" spans="1:28" ht="60" x14ac:dyDescent="0.25">
      <c r="A228" s="66" t="s">
        <v>110</v>
      </c>
      <c r="B228" s="46"/>
      <c r="C228" s="6"/>
      <c r="D228" s="140"/>
      <c r="E228" s="140"/>
      <c r="F228" s="140"/>
      <c r="G228" s="140"/>
      <c r="H228" s="140"/>
      <c r="I228" s="141"/>
      <c r="J228" s="188"/>
      <c r="K228" s="280"/>
      <c r="L228" s="141"/>
      <c r="M228" s="140"/>
      <c r="N228" s="140"/>
      <c r="O228" s="205"/>
      <c r="Q228" s="140"/>
      <c r="R228" s="140"/>
      <c r="S228" s="142"/>
      <c r="T228" s="206"/>
      <c r="V228" s="140"/>
      <c r="W228" s="140"/>
      <c r="X228" s="6"/>
      <c r="Y228" s="48"/>
      <c r="Z228" s="6"/>
      <c r="AA228" s="6"/>
      <c r="AB228" s="6"/>
    </row>
    <row r="229" spans="1:28" x14ac:dyDescent="0.25">
      <c r="A229" s="45"/>
      <c r="B229" s="46"/>
      <c r="C229" s="6"/>
      <c r="D229" s="140"/>
      <c r="E229" s="140"/>
      <c r="F229" s="140"/>
      <c r="G229" s="140"/>
      <c r="H229" s="140"/>
      <c r="I229" s="141"/>
      <c r="J229" s="188"/>
      <c r="K229" s="280"/>
      <c r="L229" s="141"/>
      <c r="M229" s="140"/>
      <c r="N229" s="140"/>
      <c r="O229" s="205"/>
      <c r="Q229" s="140"/>
      <c r="R229" s="140"/>
      <c r="S229" s="142"/>
      <c r="T229" s="206"/>
      <c r="V229" s="140"/>
      <c r="W229" s="140"/>
      <c r="X229" s="6"/>
      <c r="Y229" s="48"/>
      <c r="Z229" s="6"/>
      <c r="AA229" s="6"/>
      <c r="AB229" s="6"/>
    </row>
    <row r="230" spans="1:28" ht="30" x14ac:dyDescent="0.25">
      <c r="A230" s="66" t="s">
        <v>111</v>
      </c>
      <c r="B230" s="46"/>
      <c r="C230" s="6"/>
      <c r="D230" s="140"/>
      <c r="E230" s="140"/>
      <c r="F230" s="140"/>
      <c r="G230" s="140"/>
      <c r="H230" s="140"/>
      <c r="I230" s="141"/>
      <c r="J230" s="188"/>
      <c r="K230" s="280"/>
      <c r="L230" s="141"/>
      <c r="M230" s="140"/>
      <c r="N230" s="140"/>
      <c r="O230" s="205"/>
      <c r="Q230" s="140"/>
      <c r="R230" s="140"/>
      <c r="S230" s="142"/>
      <c r="T230" s="206"/>
      <c r="V230" s="140"/>
      <c r="W230" s="140"/>
      <c r="X230" s="6"/>
      <c r="Y230" s="48"/>
      <c r="Z230" s="6"/>
      <c r="AA230" s="6"/>
      <c r="AB230" s="6"/>
    </row>
    <row r="231" spans="1:28" hidden="1" x14ac:dyDescent="0.25">
      <c r="A231" s="45"/>
      <c r="B231" s="46"/>
      <c r="C231" s="6"/>
      <c r="D231" s="140"/>
      <c r="E231" s="140"/>
      <c r="F231" s="140"/>
      <c r="G231" s="140"/>
      <c r="H231" s="140"/>
      <c r="I231" s="141"/>
      <c r="J231" s="188"/>
      <c r="K231" s="280"/>
      <c r="L231" s="141"/>
      <c r="M231" s="140"/>
      <c r="N231" s="140"/>
      <c r="O231" s="205"/>
      <c r="Q231" s="140"/>
      <c r="R231" s="140"/>
      <c r="S231" s="142"/>
      <c r="T231" s="206"/>
      <c r="V231" s="140"/>
      <c r="W231" s="140"/>
      <c r="X231" s="6"/>
      <c r="Y231" s="48"/>
      <c r="Z231" s="6"/>
      <c r="AA231" s="6"/>
      <c r="AB231" s="6"/>
    </row>
    <row r="232" spans="1:28" x14ac:dyDescent="0.25">
      <c r="A232" s="68"/>
      <c r="B232" s="46"/>
      <c r="C232" s="6"/>
      <c r="D232" s="140"/>
      <c r="E232" s="140"/>
      <c r="F232" s="140"/>
      <c r="G232" s="140"/>
      <c r="H232" s="140"/>
      <c r="I232" s="141"/>
      <c r="J232" s="188"/>
      <c r="K232" s="280"/>
      <c r="L232" s="141"/>
      <c r="M232" s="140"/>
      <c r="N232" s="140"/>
      <c r="O232" s="205"/>
      <c r="Q232" s="140"/>
      <c r="R232" s="140"/>
      <c r="S232" s="142"/>
      <c r="T232" s="206"/>
      <c r="V232" s="140"/>
      <c r="W232" s="140"/>
      <c r="X232" s="6"/>
      <c r="Y232" s="48"/>
      <c r="Z232" s="6"/>
      <c r="AA232" s="6"/>
      <c r="AB232" s="6"/>
    </row>
    <row r="233" spans="1:28" ht="45" x14ac:dyDescent="0.25">
      <c r="A233" s="51" t="s">
        <v>112</v>
      </c>
      <c r="B233" s="46" t="s">
        <v>113</v>
      </c>
      <c r="C233" s="7">
        <f>SUM(C234:C236)</f>
        <v>0</v>
      </c>
      <c r="D233" s="145">
        <f>SUM(D234:D236)</f>
        <v>0</v>
      </c>
      <c r="E233" s="145">
        <f>SUM(E234:E236)</f>
        <v>0</v>
      </c>
      <c r="F233" s="143">
        <f>D233+E233</f>
        <v>0</v>
      </c>
      <c r="G233" s="143">
        <f>G235</f>
        <v>0</v>
      </c>
      <c r="H233" s="143">
        <f>F233-G233</f>
        <v>0</v>
      </c>
      <c r="I233" s="127" t="e">
        <f>G233/F233</f>
        <v>#DIV/0!</v>
      </c>
      <c r="J233" s="143">
        <f>SUM(J234:J236)</f>
        <v>0</v>
      </c>
      <c r="K233" s="281">
        <f>K235</f>
        <v>5000</v>
      </c>
      <c r="L233" s="127" t="e">
        <f>(K233+J233)/F233</f>
        <v>#DIV/0!</v>
      </c>
      <c r="M233" s="143">
        <f>K233+G233+J233</f>
        <v>5000</v>
      </c>
      <c r="N233" s="143">
        <f>H233-K233-J233</f>
        <v>-5000</v>
      </c>
      <c r="O233" s="127" t="e">
        <f>M233/F233</f>
        <v>#DIV/0!</v>
      </c>
      <c r="P233" s="207"/>
      <c r="Q233" s="143">
        <f>SUM(Q234:Q236)</f>
        <v>0</v>
      </c>
      <c r="R233" s="143">
        <f>SUM(R234:R236)</f>
        <v>0</v>
      </c>
      <c r="S233" s="208">
        <f>+N233+C233+Q233+R233</f>
        <v>-5000</v>
      </c>
      <c r="T233" s="127" t="e">
        <f>+M233/(Q233+F233+R233)</f>
        <v>#DIV/0!</v>
      </c>
      <c r="V233" s="145">
        <f>SUM(V234:V236)</f>
        <v>0</v>
      </c>
      <c r="W233" s="145">
        <f>SUM(W234:W236)</f>
        <v>0</v>
      </c>
      <c r="X233" s="7">
        <f>SUM(X234:X236)</f>
        <v>0</v>
      </c>
      <c r="Y233" s="48"/>
      <c r="Z233" s="7">
        <f>SUM(Z234:Z236)</f>
        <v>0</v>
      </c>
      <c r="AA233" s="7">
        <f>SUM(AA234:AA236)</f>
        <v>0</v>
      </c>
      <c r="AB233" s="7">
        <f>SUM(AB234:AB236)</f>
        <v>0</v>
      </c>
    </row>
    <row r="234" spans="1:28" s="58" customFormat="1" hidden="1" x14ac:dyDescent="0.25">
      <c r="A234" s="54" t="s">
        <v>31</v>
      </c>
      <c r="B234" s="61"/>
      <c r="C234" s="8"/>
      <c r="D234" s="144">
        <f>V234+Z234</f>
        <v>0</v>
      </c>
      <c r="E234" s="144"/>
      <c r="F234" s="144">
        <f>D234+E234</f>
        <v>0</v>
      </c>
      <c r="G234" s="144"/>
      <c r="H234" s="144">
        <f>F234-G234</f>
        <v>0</v>
      </c>
      <c r="I234" s="128" t="e">
        <f>G234/F234</f>
        <v>#DIV/0!</v>
      </c>
      <c r="J234" s="209"/>
      <c r="K234" s="282"/>
      <c r="L234" s="128" t="e">
        <f>(K234+J234)/F234</f>
        <v>#DIV/0!</v>
      </c>
      <c r="M234" s="144">
        <f>K234+G234+J234</f>
        <v>0</v>
      </c>
      <c r="N234" s="144">
        <f>H234-K234-J234</f>
        <v>0</v>
      </c>
      <c r="O234" s="210" t="e">
        <f>M234/F234</f>
        <v>#DIV/0!</v>
      </c>
      <c r="P234" s="162"/>
      <c r="Q234" s="144">
        <f t="shared" ref="Q234:R236" si="47">W234+AA234</f>
        <v>0</v>
      </c>
      <c r="R234" s="144">
        <f t="shared" si="47"/>
        <v>0</v>
      </c>
      <c r="S234" s="211">
        <f>+N234+C234+Q234+R234</f>
        <v>0</v>
      </c>
      <c r="T234" s="129" t="e">
        <f>+M234/(Q234+F234+R234)</f>
        <v>#DIV/0!</v>
      </c>
      <c r="U234" s="162"/>
      <c r="V234" s="144"/>
      <c r="W234" s="144"/>
      <c r="X234" s="8"/>
      <c r="Y234" s="59"/>
      <c r="Z234" s="8"/>
      <c r="AA234" s="8"/>
      <c r="AB234" s="8"/>
    </row>
    <row r="235" spans="1:28" s="58" customFormat="1" x14ac:dyDescent="0.25">
      <c r="A235" s="54" t="s">
        <v>32</v>
      </c>
      <c r="B235" s="61"/>
      <c r="C235" s="8"/>
      <c r="D235" s="144">
        <f>V235+Z235</f>
        <v>0</v>
      </c>
      <c r="E235" s="144"/>
      <c r="F235" s="144">
        <f>D235+E235</f>
        <v>0</v>
      </c>
      <c r="G235" s="167"/>
      <c r="H235" s="144">
        <f>F235-G235</f>
        <v>0</v>
      </c>
      <c r="I235" s="128" t="e">
        <f>G235/F235</f>
        <v>#DIV/0!</v>
      </c>
      <c r="J235" s="209"/>
      <c r="K235" s="282">
        <v>5000</v>
      </c>
      <c r="L235" s="128" t="e">
        <f>(K235+J235)/F235</f>
        <v>#DIV/0!</v>
      </c>
      <c r="M235" s="144">
        <f>K235+G235+J235</f>
        <v>5000</v>
      </c>
      <c r="N235" s="144">
        <f>H235-K235-J235</f>
        <v>-5000</v>
      </c>
      <c r="O235" s="210" t="e">
        <f>M235/F235</f>
        <v>#DIV/0!</v>
      </c>
      <c r="P235" s="162"/>
      <c r="Q235" s="144">
        <f t="shared" si="47"/>
        <v>0</v>
      </c>
      <c r="R235" s="144">
        <f t="shared" si="47"/>
        <v>0</v>
      </c>
      <c r="S235" s="211">
        <f>+N235+C235+Q235+R235</f>
        <v>-5000</v>
      </c>
      <c r="T235" s="129" t="e">
        <f>+M235/(Q235+F235+R235)</f>
        <v>#DIV/0!</v>
      </c>
      <c r="U235" s="162"/>
      <c r="V235" s="144"/>
      <c r="W235" s="144"/>
      <c r="X235" s="8"/>
      <c r="Y235" s="59"/>
      <c r="Z235" s="8"/>
      <c r="AA235" s="8"/>
      <c r="AB235" s="8"/>
    </row>
    <row r="236" spans="1:28" s="58" customFormat="1" hidden="1" x14ac:dyDescent="0.25">
      <c r="A236" s="54" t="s">
        <v>33</v>
      </c>
      <c r="B236" s="61"/>
      <c r="C236" s="8"/>
      <c r="D236" s="144">
        <f>V236+Z236</f>
        <v>0</v>
      </c>
      <c r="E236" s="144"/>
      <c r="F236" s="144">
        <f>D236+E236</f>
        <v>0</v>
      </c>
      <c r="G236" s="144"/>
      <c r="H236" s="144">
        <f>F236-G236</f>
        <v>0</v>
      </c>
      <c r="I236" s="128" t="e">
        <f>G236/F236</f>
        <v>#DIV/0!</v>
      </c>
      <c r="J236" s="209"/>
      <c r="K236" s="282"/>
      <c r="L236" s="128" t="e">
        <f>(K236+J236)/F236</f>
        <v>#DIV/0!</v>
      </c>
      <c r="M236" s="144">
        <f>K236+G236+J236</f>
        <v>0</v>
      </c>
      <c r="N236" s="144">
        <f>H236-K236-J236</f>
        <v>0</v>
      </c>
      <c r="O236" s="210" t="e">
        <f>M236/F236</f>
        <v>#DIV/0!</v>
      </c>
      <c r="P236" s="162"/>
      <c r="Q236" s="144">
        <f t="shared" si="47"/>
        <v>0</v>
      </c>
      <c r="R236" s="144">
        <f t="shared" si="47"/>
        <v>0</v>
      </c>
      <c r="S236" s="211">
        <f>+N236+C236+Q236+R236</f>
        <v>0</v>
      </c>
      <c r="T236" s="129" t="e">
        <f>+M236/(Q236+F236+R236)</f>
        <v>#DIV/0!</v>
      </c>
      <c r="U236" s="162"/>
      <c r="V236" s="144"/>
      <c r="W236" s="144"/>
      <c r="X236" s="8"/>
      <c r="Y236" s="59"/>
      <c r="Z236" s="8"/>
      <c r="AA236" s="8"/>
      <c r="AB236" s="8"/>
    </row>
    <row r="237" spans="1:28" x14ac:dyDescent="0.25">
      <c r="A237" s="60"/>
      <c r="B237" s="61"/>
      <c r="C237" s="6"/>
      <c r="D237" s="140"/>
      <c r="E237" s="140"/>
      <c r="F237" s="140"/>
      <c r="G237" s="144"/>
      <c r="H237" s="140"/>
      <c r="I237" s="141"/>
      <c r="J237" s="188"/>
      <c r="K237" s="280"/>
      <c r="L237" s="141"/>
      <c r="M237" s="140"/>
      <c r="N237" s="140"/>
      <c r="O237" s="205"/>
      <c r="Q237" s="140"/>
      <c r="R237" s="140"/>
      <c r="S237" s="142"/>
      <c r="T237" s="206"/>
      <c r="V237" s="140"/>
      <c r="W237" s="140"/>
      <c r="X237" s="6"/>
      <c r="Y237" s="48"/>
      <c r="Z237" s="6"/>
      <c r="AA237" s="6"/>
      <c r="AB237" s="6"/>
    </row>
    <row r="238" spans="1:28" s="23" customFormat="1" x14ac:dyDescent="0.25">
      <c r="A238" s="62" t="s">
        <v>114</v>
      </c>
      <c r="B238" s="46"/>
      <c r="C238" s="7">
        <f>SUM(C239:C241)</f>
        <v>0</v>
      </c>
      <c r="D238" s="145">
        <f>SUM(D239:D241)</f>
        <v>0</v>
      </c>
      <c r="E238" s="145">
        <f>SUM(E239:E241)</f>
        <v>0</v>
      </c>
      <c r="F238" s="145">
        <f>D238+E238</f>
        <v>0</v>
      </c>
      <c r="G238" s="145">
        <f>SUM(G239:G241)</f>
        <v>0</v>
      </c>
      <c r="H238" s="145">
        <f>F238-G238</f>
        <v>0</v>
      </c>
      <c r="I238" s="127" t="e">
        <f>G238/F238</f>
        <v>#DIV/0!</v>
      </c>
      <c r="J238" s="145">
        <f>SUM(J239:J241)</f>
        <v>0</v>
      </c>
      <c r="K238" s="282">
        <f>SUM(K239:K241)</f>
        <v>5000</v>
      </c>
      <c r="L238" s="127" t="e">
        <f>(K238+J238)/F238</f>
        <v>#DIV/0!</v>
      </c>
      <c r="M238" s="145">
        <f>K238+G238+J238</f>
        <v>5000</v>
      </c>
      <c r="N238" s="145">
        <f>H238-K238-J238</f>
        <v>-5000</v>
      </c>
      <c r="O238" s="213" t="e">
        <f>M238/F238</f>
        <v>#DIV/0!</v>
      </c>
      <c r="P238" s="130"/>
      <c r="Q238" s="145">
        <f>SUM(Q239:Q241)</f>
        <v>0</v>
      </c>
      <c r="R238" s="145">
        <f>SUM(R239:R241)</f>
        <v>0</v>
      </c>
      <c r="S238" s="208">
        <f>+N238+C238+Q238+R238</f>
        <v>-5000</v>
      </c>
      <c r="T238" s="127" t="e">
        <f>+M238/(Q238+F238+R238)</f>
        <v>#DIV/0!</v>
      </c>
      <c r="U238" s="130"/>
      <c r="V238" s="145">
        <f>SUM(V239:V241)</f>
        <v>0</v>
      </c>
      <c r="W238" s="145">
        <f>SUM(W239:W241)</f>
        <v>0</v>
      </c>
      <c r="X238" s="7">
        <f>SUM(X239:X241)</f>
        <v>0</v>
      </c>
      <c r="Y238" s="42"/>
      <c r="Z238" s="7">
        <f>SUM(Z239:Z241)</f>
        <v>0</v>
      </c>
      <c r="AA238" s="7">
        <f>SUM(AA239:AA241)</f>
        <v>0</v>
      </c>
      <c r="AB238" s="7">
        <f>SUM(AB239:AB241)</f>
        <v>0</v>
      </c>
    </row>
    <row r="239" spans="1:28" s="23" customFormat="1" hidden="1" x14ac:dyDescent="0.25">
      <c r="A239" s="45" t="s">
        <v>31</v>
      </c>
      <c r="B239" s="46"/>
      <c r="C239" s="7">
        <f>C234</f>
        <v>0</v>
      </c>
      <c r="D239" s="145">
        <f>D234</f>
        <v>0</v>
      </c>
      <c r="E239" s="145">
        <f>E234</f>
        <v>0</v>
      </c>
      <c r="F239" s="145">
        <f>D239+E239</f>
        <v>0</v>
      </c>
      <c r="G239" s="145">
        <f>G234</f>
        <v>0</v>
      </c>
      <c r="H239" s="145">
        <f>F239-G239</f>
        <v>0</v>
      </c>
      <c r="I239" s="127" t="e">
        <f>G239/F239</f>
        <v>#DIV/0!</v>
      </c>
      <c r="J239" s="145">
        <f t="shared" ref="J239:K241" si="48">J234</f>
        <v>0</v>
      </c>
      <c r="K239" s="282">
        <f t="shared" si="48"/>
        <v>0</v>
      </c>
      <c r="L239" s="127" t="e">
        <f>(K239+J239)/F239</f>
        <v>#DIV/0!</v>
      </c>
      <c r="M239" s="145">
        <f>K239+G239+J239</f>
        <v>0</v>
      </c>
      <c r="N239" s="145">
        <f>H239-K239-J239</f>
        <v>0</v>
      </c>
      <c r="O239" s="213" t="e">
        <f>M239/F239</f>
        <v>#DIV/0!</v>
      </c>
      <c r="P239" s="130"/>
      <c r="Q239" s="145">
        <f t="shared" ref="Q239:R241" si="49">Q234</f>
        <v>0</v>
      </c>
      <c r="R239" s="145">
        <f t="shared" si="49"/>
        <v>0</v>
      </c>
      <c r="S239" s="208">
        <f>+N239+C239+Q239+R239</f>
        <v>0</v>
      </c>
      <c r="T239" s="127" t="e">
        <f>+M239/(Q239+F239+R239)</f>
        <v>#DIV/0!</v>
      </c>
      <c r="U239" s="130"/>
      <c r="V239" s="145">
        <f>V234</f>
        <v>0</v>
      </c>
      <c r="W239" s="145">
        <f t="shared" ref="W239:X241" si="50">W234</f>
        <v>0</v>
      </c>
      <c r="X239" s="7">
        <f t="shared" si="50"/>
        <v>0</v>
      </c>
      <c r="Y239" s="42"/>
      <c r="Z239" s="7">
        <f t="shared" ref="Z239:AB241" si="51">Z234</f>
        <v>0</v>
      </c>
      <c r="AA239" s="7">
        <f t="shared" si="51"/>
        <v>0</v>
      </c>
      <c r="AB239" s="7">
        <f t="shared" si="51"/>
        <v>0</v>
      </c>
    </row>
    <row r="240" spans="1:28" s="23" customFormat="1" x14ac:dyDescent="0.25">
      <c r="A240" s="45" t="s">
        <v>32</v>
      </c>
      <c r="B240" s="46"/>
      <c r="C240" s="7">
        <f t="shared" ref="C240:E241" si="52">C235</f>
        <v>0</v>
      </c>
      <c r="D240" s="145">
        <f t="shared" si="52"/>
        <v>0</v>
      </c>
      <c r="E240" s="145">
        <f t="shared" si="52"/>
        <v>0</v>
      </c>
      <c r="F240" s="145">
        <f>D240+E240</f>
        <v>0</v>
      </c>
      <c r="G240" s="145">
        <f>G235</f>
        <v>0</v>
      </c>
      <c r="H240" s="145">
        <f>F240-G240</f>
        <v>0</v>
      </c>
      <c r="I240" s="127" t="e">
        <f>G240/F240</f>
        <v>#DIV/0!</v>
      </c>
      <c r="J240" s="145">
        <f t="shared" si="48"/>
        <v>0</v>
      </c>
      <c r="K240" s="282">
        <f t="shared" si="48"/>
        <v>5000</v>
      </c>
      <c r="L240" s="127" t="e">
        <f>(K240+J240)/F240</f>
        <v>#DIV/0!</v>
      </c>
      <c r="M240" s="145">
        <f>K240+G240+J240</f>
        <v>5000</v>
      </c>
      <c r="N240" s="145">
        <f>H240-K240-J240</f>
        <v>-5000</v>
      </c>
      <c r="O240" s="213" t="e">
        <f>M240/F240</f>
        <v>#DIV/0!</v>
      </c>
      <c r="P240" s="130"/>
      <c r="Q240" s="145">
        <f t="shared" si="49"/>
        <v>0</v>
      </c>
      <c r="R240" s="145">
        <f t="shared" si="49"/>
        <v>0</v>
      </c>
      <c r="S240" s="208">
        <f>+N240+C240+Q240+R240</f>
        <v>-5000</v>
      </c>
      <c r="T240" s="127" t="e">
        <f>+M240/(Q240+F240+R240)</f>
        <v>#DIV/0!</v>
      </c>
      <c r="U240" s="130"/>
      <c r="V240" s="145">
        <f>V235</f>
        <v>0</v>
      </c>
      <c r="W240" s="145">
        <f t="shared" si="50"/>
        <v>0</v>
      </c>
      <c r="X240" s="7">
        <f t="shared" si="50"/>
        <v>0</v>
      </c>
      <c r="Y240" s="42"/>
      <c r="Z240" s="7">
        <f t="shared" si="51"/>
        <v>0</v>
      </c>
      <c r="AA240" s="7">
        <f t="shared" si="51"/>
        <v>0</v>
      </c>
      <c r="AB240" s="7">
        <f t="shared" si="51"/>
        <v>0</v>
      </c>
    </row>
    <row r="241" spans="1:28" s="23" customFormat="1" hidden="1" x14ac:dyDescent="0.25">
      <c r="A241" s="45" t="s">
        <v>33</v>
      </c>
      <c r="B241" s="46"/>
      <c r="C241" s="7">
        <f t="shared" si="52"/>
        <v>0</v>
      </c>
      <c r="D241" s="145">
        <f t="shared" si="52"/>
        <v>0</v>
      </c>
      <c r="E241" s="145">
        <f t="shared" si="52"/>
        <v>0</v>
      </c>
      <c r="F241" s="145">
        <f>D241+E241</f>
        <v>0</v>
      </c>
      <c r="G241" s="145">
        <f>G236</f>
        <v>0</v>
      </c>
      <c r="H241" s="145">
        <f>F241-G241</f>
        <v>0</v>
      </c>
      <c r="I241" s="127" t="e">
        <f>G241/F241</f>
        <v>#DIV/0!</v>
      </c>
      <c r="J241" s="145">
        <f t="shared" si="48"/>
        <v>0</v>
      </c>
      <c r="K241" s="282">
        <f t="shared" si="48"/>
        <v>0</v>
      </c>
      <c r="L241" s="127" t="e">
        <f>(K241+J241)/F241</f>
        <v>#DIV/0!</v>
      </c>
      <c r="M241" s="145">
        <f>K241+G241+J241</f>
        <v>0</v>
      </c>
      <c r="N241" s="145">
        <f>H241-K241-J241</f>
        <v>0</v>
      </c>
      <c r="O241" s="213" t="e">
        <f>M241/F241</f>
        <v>#DIV/0!</v>
      </c>
      <c r="P241" s="130"/>
      <c r="Q241" s="145">
        <f t="shared" si="49"/>
        <v>0</v>
      </c>
      <c r="R241" s="145">
        <f t="shared" si="49"/>
        <v>0</v>
      </c>
      <c r="S241" s="208">
        <f>+N241+C241+Q241+R241</f>
        <v>0</v>
      </c>
      <c r="T241" s="127" t="e">
        <f>+M241/(Q241+F241+R241)</f>
        <v>#DIV/0!</v>
      </c>
      <c r="U241" s="130"/>
      <c r="V241" s="145">
        <f>V236</f>
        <v>0</v>
      </c>
      <c r="W241" s="145">
        <f t="shared" si="50"/>
        <v>0</v>
      </c>
      <c r="X241" s="7">
        <f t="shared" si="50"/>
        <v>0</v>
      </c>
      <c r="Y241" s="42"/>
      <c r="Z241" s="7">
        <f t="shared" si="51"/>
        <v>0</v>
      </c>
      <c r="AA241" s="7">
        <f t="shared" si="51"/>
        <v>0</v>
      </c>
      <c r="AB241" s="7">
        <f t="shared" si="51"/>
        <v>0</v>
      </c>
    </row>
    <row r="242" spans="1:28" x14ac:dyDescent="0.25">
      <c r="A242" s="60"/>
      <c r="B242" s="61"/>
      <c r="C242" s="6"/>
      <c r="D242" s="140"/>
      <c r="E242" s="140"/>
      <c r="F242" s="140"/>
      <c r="G242" s="140"/>
      <c r="H242" s="140"/>
      <c r="I242" s="141"/>
      <c r="J242" s="188"/>
      <c r="K242" s="280"/>
      <c r="L242" s="141"/>
      <c r="M242" s="140"/>
      <c r="N242" s="140"/>
      <c r="O242" s="205"/>
      <c r="Q242" s="140"/>
      <c r="R242" s="140"/>
      <c r="S242" s="142"/>
      <c r="T242" s="206"/>
      <c r="V242" s="140"/>
      <c r="W242" s="140"/>
      <c r="X242" s="6"/>
      <c r="Y242" s="48"/>
      <c r="Z242" s="6"/>
      <c r="AA242" s="6"/>
      <c r="AB242" s="6"/>
    </row>
    <row r="243" spans="1:28" ht="75" x14ac:dyDescent="0.25">
      <c r="A243" s="66" t="s">
        <v>115</v>
      </c>
      <c r="B243" s="61"/>
      <c r="C243" s="6"/>
      <c r="D243" s="140"/>
      <c r="E243" s="140"/>
      <c r="F243" s="140"/>
      <c r="G243" s="140"/>
      <c r="H243" s="140"/>
      <c r="I243" s="141"/>
      <c r="J243" s="188"/>
      <c r="K243" s="280"/>
      <c r="L243" s="141"/>
      <c r="M243" s="140"/>
      <c r="N243" s="140"/>
      <c r="O243" s="205"/>
      <c r="Q243" s="140"/>
      <c r="R243" s="140"/>
      <c r="S243" s="142"/>
      <c r="T243" s="206"/>
      <c r="V243" s="140"/>
      <c r="W243" s="140"/>
      <c r="X243" s="6"/>
      <c r="Y243" s="48"/>
      <c r="Z243" s="6"/>
      <c r="AA243" s="6"/>
      <c r="AB243" s="6"/>
    </row>
    <row r="244" spans="1:28" x14ac:dyDescent="0.25">
      <c r="A244" s="69"/>
      <c r="B244" s="61"/>
      <c r="C244" s="6"/>
      <c r="D244" s="140"/>
      <c r="E244" s="140"/>
      <c r="F244" s="140"/>
      <c r="G244" s="140"/>
      <c r="H244" s="140"/>
      <c r="I244" s="141"/>
      <c r="J244" s="188"/>
      <c r="K244" s="280"/>
      <c r="L244" s="141"/>
      <c r="M244" s="140"/>
      <c r="N244" s="140"/>
      <c r="O244" s="205"/>
      <c r="Q244" s="140"/>
      <c r="R244" s="140"/>
      <c r="S244" s="142"/>
      <c r="T244" s="206"/>
      <c r="V244" s="140"/>
      <c r="W244" s="140"/>
      <c r="X244" s="6"/>
      <c r="Y244" s="48"/>
      <c r="Z244" s="6"/>
      <c r="AA244" s="6"/>
      <c r="AB244" s="6"/>
    </row>
    <row r="245" spans="1:28" ht="60" x14ac:dyDescent="0.25">
      <c r="A245" s="66" t="s">
        <v>116</v>
      </c>
      <c r="B245" s="46"/>
      <c r="C245" s="6"/>
      <c r="D245" s="140"/>
      <c r="E245" s="140"/>
      <c r="F245" s="140"/>
      <c r="G245" s="140"/>
      <c r="H245" s="140"/>
      <c r="I245" s="141"/>
      <c r="J245" s="188"/>
      <c r="K245" s="280"/>
      <c r="L245" s="141"/>
      <c r="M245" s="140"/>
      <c r="N245" s="140"/>
      <c r="O245" s="205"/>
      <c r="Q245" s="140"/>
      <c r="R245" s="140"/>
      <c r="S245" s="142"/>
      <c r="T245" s="206"/>
      <c r="V245" s="140"/>
      <c r="W245" s="140"/>
      <c r="X245" s="6"/>
      <c r="Y245" s="48"/>
      <c r="Z245" s="6"/>
      <c r="AA245" s="6"/>
      <c r="AB245" s="6"/>
    </row>
    <row r="246" spans="1:28" x14ac:dyDescent="0.25">
      <c r="A246" s="45"/>
      <c r="B246" s="46"/>
      <c r="C246" s="6"/>
      <c r="D246" s="140"/>
      <c r="E246" s="140"/>
      <c r="F246" s="142"/>
      <c r="G246" s="140"/>
      <c r="H246" s="183"/>
      <c r="I246" s="141"/>
      <c r="J246" s="188"/>
      <c r="K246" s="280"/>
      <c r="L246" s="141"/>
      <c r="M246" s="142"/>
      <c r="N246" s="142"/>
      <c r="O246" s="205"/>
      <c r="Q246" s="140"/>
      <c r="R246" s="140"/>
      <c r="S246" s="142"/>
      <c r="T246" s="206"/>
      <c r="V246" s="140"/>
      <c r="W246" s="140"/>
      <c r="X246" s="6"/>
      <c r="Y246" s="48"/>
      <c r="Z246" s="6"/>
      <c r="AA246" s="6"/>
      <c r="AB246" s="6"/>
    </row>
    <row r="247" spans="1:28" hidden="1" x14ac:dyDescent="0.25">
      <c r="A247" s="45"/>
      <c r="B247" s="46"/>
      <c r="C247" s="6"/>
      <c r="D247" s="140"/>
      <c r="E247" s="140"/>
      <c r="F247" s="142"/>
      <c r="G247" s="142"/>
      <c r="H247" s="142"/>
      <c r="I247" s="141"/>
      <c r="J247" s="188"/>
      <c r="K247" s="280"/>
      <c r="L247" s="141"/>
      <c r="M247" s="142"/>
      <c r="N247" s="142"/>
      <c r="O247" s="205"/>
      <c r="Q247" s="140"/>
      <c r="R247" s="140"/>
      <c r="S247" s="142"/>
      <c r="T247" s="206"/>
      <c r="V247" s="140"/>
      <c r="W247" s="140"/>
      <c r="X247" s="6"/>
      <c r="Y247" s="48"/>
      <c r="Z247" s="6"/>
      <c r="AA247" s="6"/>
      <c r="AB247" s="6"/>
    </row>
    <row r="248" spans="1:28" ht="30" x14ac:dyDescent="0.25">
      <c r="A248" s="51" t="s">
        <v>117</v>
      </c>
      <c r="B248" s="46" t="s">
        <v>118</v>
      </c>
      <c r="C248" s="7">
        <f>SUM(C249:C251)</f>
        <v>0</v>
      </c>
      <c r="D248" s="145">
        <f>SUM(D249:D251)</f>
        <v>4107000</v>
      </c>
      <c r="E248" s="145">
        <f>SUM(E249:E251)</f>
        <v>0</v>
      </c>
      <c r="F248" s="143">
        <f>D248+E248</f>
        <v>4107000</v>
      </c>
      <c r="G248" s="143">
        <f>G249+G250</f>
        <v>2166141.62</v>
      </c>
      <c r="H248" s="143">
        <f>F248-G248</f>
        <v>1940858.38</v>
      </c>
      <c r="I248" s="127">
        <f>G248/F248</f>
        <v>0.52742673971268572</v>
      </c>
      <c r="J248" s="143">
        <f>J249+J250</f>
        <v>0</v>
      </c>
      <c r="K248" s="281">
        <f>K250+K249</f>
        <v>20000</v>
      </c>
      <c r="L248" s="127">
        <f>(K248+J248)/F248</f>
        <v>4.8697345994643294E-3</v>
      </c>
      <c r="M248" s="143">
        <f>K248+G248+J248</f>
        <v>2186141.62</v>
      </c>
      <c r="N248" s="143">
        <f>H248-K248-J248</f>
        <v>1920858.38</v>
      </c>
      <c r="O248" s="127">
        <f>M248/F248</f>
        <v>0.53229647431214999</v>
      </c>
      <c r="P248" s="207"/>
      <c r="Q248" s="143">
        <f>SUM(Q249:Q251)</f>
        <v>0</v>
      </c>
      <c r="R248" s="143">
        <f>SUM(R249:R251)</f>
        <v>0</v>
      </c>
      <c r="S248" s="208">
        <f>+N248+C248+Q248+R248</f>
        <v>1920858.38</v>
      </c>
      <c r="T248" s="127">
        <f>+M248/(Q248+F248+R248)</f>
        <v>0.53229647431214999</v>
      </c>
      <c r="V248" s="145">
        <f>SUM(V249:V251)</f>
        <v>4810534.5599999996</v>
      </c>
      <c r="W248" s="145">
        <f>SUM(W249:W251)</f>
        <v>0</v>
      </c>
      <c r="X248" s="7">
        <f>SUM(X249:X251)</f>
        <v>0</v>
      </c>
      <c r="Y248" s="48"/>
      <c r="Z248" s="7">
        <f>SUM(Z249:Z251)</f>
        <v>0</v>
      </c>
      <c r="AA248" s="7">
        <f>SUM(AA249:AA251)</f>
        <v>0</v>
      </c>
      <c r="AB248" s="7">
        <f>SUM(AB249:AB251)</f>
        <v>0</v>
      </c>
    </row>
    <row r="249" spans="1:28" s="58" customFormat="1" x14ac:dyDescent="0.25">
      <c r="A249" s="54" t="s">
        <v>31</v>
      </c>
      <c r="B249" s="61"/>
      <c r="C249" s="8"/>
      <c r="D249" s="144">
        <v>3938000</v>
      </c>
      <c r="E249" s="144"/>
      <c r="F249" s="144">
        <f>D249+E249</f>
        <v>3938000</v>
      </c>
      <c r="G249" s="144">
        <f>1937533.39+80000</f>
        <v>2017533.39</v>
      </c>
      <c r="H249" s="144">
        <f>F249-G249</f>
        <v>1920466.61</v>
      </c>
      <c r="I249" s="128">
        <f>G249/F249</f>
        <v>0.51232437531742003</v>
      </c>
      <c r="J249" s="209"/>
      <c r="K249" s="282"/>
      <c r="L249" s="128">
        <f>(K249+J249)/F249</f>
        <v>0</v>
      </c>
      <c r="M249" s="144">
        <f>K249+G249+J249</f>
        <v>2017533.39</v>
      </c>
      <c r="N249" s="144">
        <f>H249-K249-J249</f>
        <v>1920466.61</v>
      </c>
      <c r="O249" s="210">
        <f>M249/F249</f>
        <v>0.51232437531742003</v>
      </c>
      <c r="P249" s="162"/>
      <c r="Q249" s="144">
        <f t="shared" ref="Q249:R251" si="53">W249+AA249</f>
        <v>0</v>
      </c>
      <c r="R249" s="144">
        <f t="shared" si="53"/>
        <v>0</v>
      </c>
      <c r="S249" s="211">
        <f>+N249+C249+Q249+R249</f>
        <v>1920466.61</v>
      </c>
      <c r="T249" s="129">
        <f>+M249/(Q249+F249+R249)</f>
        <v>0.51232437531742003</v>
      </c>
      <c r="U249" s="162"/>
      <c r="V249" s="144">
        <v>4233534.5599999996</v>
      </c>
      <c r="W249" s="144"/>
      <c r="X249" s="8"/>
      <c r="Y249" s="59"/>
      <c r="Z249" s="8"/>
      <c r="AA249" s="8"/>
      <c r="AB249" s="8"/>
    </row>
    <row r="250" spans="1:28" s="58" customFormat="1" x14ac:dyDescent="0.25">
      <c r="A250" s="54" t="s">
        <v>32</v>
      </c>
      <c r="B250" s="61"/>
      <c r="C250" s="8"/>
      <c r="D250" s="144">
        <v>169000</v>
      </c>
      <c r="E250" s="144"/>
      <c r="F250" s="144">
        <f>D250+E250</f>
        <v>169000</v>
      </c>
      <c r="G250" s="167">
        <v>148608.23000000001</v>
      </c>
      <c r="H250" s="144">
        <f>F250-G250</f>
        <v>20391.76999999999</v>
      </c>
      <c r="I250" s="128">
        <f>G250/F250</f>
        <v>0.87933863905325449</v>
      </c>
      <c r="J250" s="209"/>
      <c r="K250" s="282">
        <v>20000</v>
      </c>
      <c r="L250" s="128">
        <f>(K250+J250)/F250</f>
        <v>0.11834319526627218</v>
      </c>
      <c r="M250" s="144">
        <f>K250+G250+J250</f>
        <v>168608.23</v>
      </c>
      <c r="N250" s="144">
        <f>H250-K250-J250</f>
        <v>391.76999999998952</v>
      </c>
      <c r="O250" s="210">
        <f>M250/F250</f>
        <v>0.99768183431952673</v>
      </c>
      <c r="P250" s="162"/>
      <c r="Q250" s="144">
        <f t="shared" si="53"/>
        <v>0</v>
      </c>
      <c r="R250" s="144">
        <f t="shared" si="53"/>
        <v>0</v>
      </c>
      <c r="S250" s="211">
        <f>+N250+C250+Q250+R250</f>
        <v>391.76999999998952</v>
      </c>
      <c r="T250" s="129">
        <f>+M250/(Q250+F250+R250)</f>
        <v>0.99768183431952673</v>
      </c>
      <c r="U250" s="162"/>
      <c r="V250" s="144">
        <v>577000</v>
      </c>
      <c r="W250" s="144"/>
      <c r="X250" s="8"/>
      <c r="Y250" s="59"/>
      <c r="Z250" s="8"/>
      <c r="AA250" s="8"/>
      <c r="AB250" s="8"/>
    </row>
    <row r="251" spans="1:28" s="58" customFormat="1" hidden="1" x14ac:dyDescent="0.25">
      <c r="A251" s="54" t="s">
        <v>33</v>
      </c>
      <c r="B251" s="61"/>
      <c r="C251" s="8"/>
      <c r="D251" s="144"/>
      <c r="E251" s="144"/>
      <c r="F251" s="144">
        <f>D251+E251</f>
        <v>0</v>
      </c>
      <c r="G251" s="144"/>
      <c r="H251" s="144">
        <f>F251-G251</f>
        <v>0</v>
      </c>
      <c r="I251" s="128" t="e">
        <f>G251/F251</f>
        <v>#DIV/0!</v>
      </c>
      <c r="J251" s="209"/>
      <c r="K251" s="282"/>
      <c r="L251" s="128" t="e">
        <f>(K251+J251)/F251</f>
        <v>#DIV/0!</v>
      </c>
      <c r="M251" s="144">
        <f>K251+G251+J251</f>
        <v>0</v>
      </c>
      <c r="N251" s="144">
        <f>H251-K251-J251</f>
        <v>0</v>
      </c>
      <c r="O251" s="210" t="e">
        <f>M251/F251</f>
        <v>#DIV/0!</v>
      </c>
      <c r="P251" s="162"/>
      <c r="Q251" s="144">
        <f t="shared" si="53"/>
        <v>0</v>
      </c>
      <c r="R251" s="144">
        <f t="shared" si="53"/>
        <v>0</v>
      </c>
      <c r="S251" s="211">
        <f>+N251+C251+Q251+R251</f>
        <v>0</v>
      </c>
      <c r="T251" s="129" t="e">
        <f>+M251/(Q251+F251+R251)</f>
        <v>#DIV/0!</v>
      </c>
      <c r="U251" s="162"/>
      <c r="V251" s="144"/>
      <c r="W251" s="144"/>
      <c r="X251" s="8"/>
      <c r="Y251" s="59"/>
      <c r="Z251" s="8"/>
      <c r="AA251" s="8"/>
      <c r="AB251" s="8"/>
    </row>
    <row r="252" spans="1:28" x14ac:dyDescent="0.25">
      <c r="A252" s="60"/>
      <c r="B252" s="61"/>
      <c r="C252" s="6"/>
      <c r="D252" s="140"/>
      <c r="E252" s="140"/>
      <c r="F252" s="142"/>
      <c r="G252" s="144"/>
      <c r="H252" s="142"/>
      <c r="I252" s="141"/>
      <c r="J252" s="188"/>
      <c r="K252" s="280"/>
      <c r="L252" s="141"/>
      <c r="M252" s="142"/>
      <c r="N252" s="142"/>
      <c r="O252" s="205"/>
      <c r="Q252" s="140"/>
      <c r="R252" s="140"/>
      <c r="S252" s="142"/>
      <c r="T252" s="206"/>
      <c r="V252" s="140"/>
      <c r="W252" s="140"/>
      <c r="X252" s="6"/>
      <c r="Y252" s="48"/>
      <c r="Z252" s="6"/>
      <c r="AA252" s="6"/>
      <c r="AB252" s="6"/>
    </row>
    <row r="253" spans="1:28" ht="30" x14ac:dyDescent="0.25">
      <c r="A253" s="51" t="s">
        <v>119</v>
      </c>
      <c r="B253" s="46" t="s">
        <v>120</v>
      </c>
      <c r="C253" s="7">
        <f>SUM(C254:C256)</f>
        <v>0</v>
      </c>
      <c r="D253" s="145">
        <f>SUM(D254:D256)</f>
        <v>0</v>
      </c>
      <c r="E253" s="145">
        <f>SUM(E254:E256)</f>
        <v>0</v>
      </c>
      <c r="F253" s="143">
        <f>D253+E253</f>
        <v>0</v>
      </c>
      <c r="G253" s="143">
        <f>SUM(G254:G256)</f>
        <v>0</v>
      </c>
      <c r="H253" s="143">
        <f>F253-G253</f>
        <v>0</v>
      </c>
      <c r="I253" s="127" t="e">
        <f>G253/F253</f>
        <v>#DIV/0!</v>
      </c>
      <c r="J253" s="143">
        <f>SUM(J254:J256)</f>
        <v>0</v>
      </c>
      <c r="K253" s="281">
        <f>SUM(K254:K256)</f>
        <v>0</v>
      </c>
      <c r="L253" s="127" t="e">
        <f>(K253+J253)/F253</f>
        <v>#DIV/0!</v>
      </c>
      <c r="M253" s="143">
        <f>K253+G253+J253</f>
        <v>0</v>
      </c>
      <c r="N253" s="143">
        <f>H253-K253-J253</f>
        <v>0</v>
      </c>
      <c r="O253" s="127" t="e">
        <f>M253/F253</f>
        <v>#DIV/0!</v>
      </c>
      <c r="P253" s="207"/>
      <c r="Q253" s="143">
        <f>SUM(Q254:Q256)</f>
        <v>0</v>
      </c>
      <c r="R253" s="143">
        <f>SUM(R254:R256)</f>
        <v>0</v>
      </c>
      <c r="S253" s="208">
        <f>+N253+C253+Q253+R253</f>
        <v>0</v>
      </c>
      <c r="T253" s="127" t="e">
        <f>+M253/(Q253+F253+R253)</f>
        <v>#DIV/0!</v>
      </c>
      <c r="V253" s="145">
        <f>SUM(V254:V256)</f>
        <v>0</v>
      </c>
      <c r="W253" s="145">
        <f>SUM(W254:W256)</f>
        <v>0</v>
      </c>
      <c r="X253" s="7">
        <f>SUM(X254:X256)</f>
        <v>0</v>
      </c>
      <c r="Y253" s="48"/>
      <c r="Z253" s="7">
        <f>SUM(Z254:Z256)</f>
        <v>0</v>
      </c>
      <c r="AA253" s="7">
        <f>SUM(AA254:AA256)</f>
        <v>0</v>
      </c>
      <c r="AB253" s="7">
        <f>SUM(AB254:AB256)</f>
        <v>0</v>
      </c>
    </row>
    <row r="254" spans="1:28" s="58" customFormat="1" hidden="1" x14ac:dyDescent="0.25">
      <c r="A254" s="54" t="s">
        <v>31</v>
      </c>
      <c r="B254" s="61"/>
      <c r="C254" s="8"/>
      <c r="D254" s="144">
        <f>V254+Z254</f>
        <v>0</v>
      </c>
      <c r="E254" s="144"/>
      <c r="F254" s="144">
        <f>D254+E254</f>
        <v>0</v>
      </c>
      <c r="G254" s="144"/>
      <c r="H254" s="144">
        <f>F254-G254</f>
        <v>0</v>
      </c>
      <c r="I254" s="128" t="e">
        <f>G254/F254</f>
        <v>#DIV/0!</v>
      </c>
      <c r="J254" s="209"/>
      <c r="K254" s="282"/>
      <c r="L254" s="128" t="e">
        <f>(K254+J254)/F254</f>
        <v>#DIV/0!</v>
      </c>
      <c r="M254" s="144">
        <f>K254+G254+J254</f>
        <v>0</v>
      </c>
      <c r="N254" s="144">
        <f>H254-K254-J254</f>
        <v>0</v>
      </c>
      <c r="O254" s="210" t="e">
        <f>M254/F254</f>
        <v>#DIV/0!</v>
      </c>
      <c r="P254" s="162"/>
      <c r="Q254" s="144">
        <f t="shared" ref="Q254:R256" si="54">W254+AA254</f>
        <v>0</v>
      </c>
      <c r="R254" s="144">
        <f t="shared" si="54"/>
        <v>0</v>
      </c>
      <c r="S254" s="211">
        <f>+N254+C254+Q254+R254</f>
        <v>0</v>
      </c>
      <c r="T254" s="129" t="e">
        <f>+M254/(Q254+F254+R254)</f>
        <v>#DIV/0!</v>
      </c>
      <c r="U254" s="162"/>
      <c r="V254" s="144"/>
      <c r="W254" s="144"/>
      <c r="X254" s="8"/>
      <c r="Y254" s="59"/>
      <c r="Z254" s="8"/>
      <c r="AA254" s="8"/>
      <c r="AB254" s="8"/>
    </row>
    <row r="255" spans="1:28" s="58" customFormat="1" x14ac:dyDescent="0.25">
      <c r="A255" s="54" t="s">
        <v>32</v>
      </c>
      <c r="B255" s="61"/>
      <c r="C255" s="8"/>
      <c r="D255" s="144">
        <f>V255+Z255</f>
        <v>0</v>
      </c>
      <c r="E255" s="144"/>
      <c r="F255" s="144">
        <f>D255+E255</f>
        <v>0</v>
      </c>
      <c r="G255" s="144"/>
      <c r="H255" s="144">
        <f>F255-G255</f>
        <v>0</v>
      </c>
      <c r="I255" s="128" t="e">
        <f>G255/F255</f>
        <v>#DIV/0!</v>
      </c>
      <c r="J255" s="209"/>
      <c r="K255" s="282"/>
      <c r="L255" s="128" t="e">
        <f>(K255+J255)/F255</f>
        <v>#DIV/0!</v>
      </c>
      <c r="M255" s="144">
        <f>K255+G255+J255</f>
        <v>0</v>
      </c>
      <c r="N255" s="144">
        <f>H255-K255-J255</f>
        <v>0</v>
      </c>
      <c r="O255" s="210" t="e">
        <f>M255/F255</f>
        <v>#DIV/0!</v>
      </c>
      <c r="P255" s="162"/>
      <c r="Q255" s="144">
        <f t="shared" si="54"/>
        <v>0</v>
      </c>
      <c r="R255" s="144">
        <f t="shared" si="54"/>
        <v>0</v>
      </c>
      <c r="S255" s="211">
        <f>+N255+C255+Q255+R255</f>
        <v>0</v>
      </c>
      <c r="T255" s="129" t="e">
        <f>+M255/(Q255+F255+R255)</f>
        <v>#DIV/0!</v>
      </c>
      <c r="U255" s="162"/>
      <c r="V255" s="144"/>
      <c r="W255" s="144"/>
      <c r="X255" s="8"/>
      <c r="Y255" s="59"/>
      <c r="Z255" s="8"/>
      <c r="AA255" s="8"/>
      <c r="AB255" s="8"/>
    </row>
    <row r="256" spans="1:28" s="58" customFormat="1" hidden="1" x14ac:dyDescent="0.25">
      <c r="A256" s="54" t="s">
        <v>33</v>
      </c>
      <c r="B256" s="61"/>
      <c r="C256" s="8"/>
      <c r="D256" s="144">
        <f>V256+Z256</f>
        <v>0</v>
      </c>
      <c r="E256" s="144"/>
      <c r="F256" s="144">
        <f>D256+E256</f>
        <v>0</v>
      </c>
      <c r="G256" s="144"/>
      <c r="H256" s="144">
        <f>F256-G256</f>
        <v>0</v>
      </c>
      <c r="I256" s="128" t="e">
        <f>G256/F256</f>
        <v>#DIV/0!</v>
      </c>
      <c r="J256" s="209"/>
      <c r="K256" s="282"/>
      <c r="L256" s="128" t="e">
        <f>(K256+J256)/F256</f>
        <v>#DIV/0!</v>
      </c>
      <c r="M256" s="144">
        <f>K256+G256+J256</f>
        <v>0</v>
      </c>
      <c r="N256" s="144">
        <f>H256-K256-J256</f>
        <v>0</v>
      </c>
      <c r="O256" s="210" t="e">
        <f>M256/F256</f>
        <v>#DIV/0!</v>
      </c>
      <c r="P256" s="162"/>
      <c r="Q256" s="144">
        <f t="shared" si="54"/>
        <v>0</v>
      </c>
      <c r="R256" s="144">
        <f t="shared" si="54"/>
        <v>0</v>
      </c>
      <c r="S256" s="211">
        <f>+N256+C256+Q256+R256</f>
        <v>0</v>
      </c>
      <c r="T256" s="129" t="e">
        <f>+M256/(Q256+F256+R256)</f>
        <v>#DIV/0!</v>
      </c>
      <c r="U256" s="162"/>
      <c r="V256" s="144"/>
      <c r="W256" s="144"/>
      <c r="X256" s="8"/>
      <c r="Y256" s="59"/>
      <c r="Z256" s="8"/>
      <c r="AA256" s="8"/>
      <c r="AB256" s="8"/>
    </row>
    <row r="257" spans="1:28" x14ac:dyDescent="0.25">
      <c r="A257" s="60"/>
      <c r="B257" s="61"/>
      <c r="C257" s="6"/>
      <c r="D257" s="140"/>
      <c r="E257" s="140"/>
      <c r="F257" s="142"/>
      <c r="G257" s="144"/>
      <c r="H257" s="142"/>
      <c r="I257" s="141"/>
      <c r="J257" s="188"/>
      <c r="K257" s="280"/>
      <c r="L257" s="141"/>
      <c r="M257" s="142"/>
      <c r="N257" s="142"/>
      <c r="O257" s="205"/>
      <c r="Q257" s="140"/>
      <c r="R257" s="140"/>
      <c r="S257" s="142"/>
      <c r="T257" s="206"/>
      <c r="V257" s="140"/>
      <c r="W257" s="140"/>
      <c r="X257" s="6"/>
      <c r="Y257" s="48"/>
      <c r="Z257" s="6"/>
      <c r="AA257" s="6"/>
      <c r="AB257" s="6"/>
    </row>
    <row r="258" spans="1:28" s="23" customFormat="1" x14ac:dyDescent="0.25">
      <c r="A258" s="62" t="s">
        <v>121</v>
      </c>
      <c r="B258" s="46"/>
      <c r="C258" s="7">
        <f>SUM(C259:C261)</f>
        <v>0</v>
      </c>
      <c r="D258" s="145">
        <f>SUM(D259:D261)</f>
        <v>4107000</v>
      </c>
      <c r="E258" s="145">
        <f>SUM(E259:E261)</f>
        <v>0</v>
      </c>
      <c r="F258" s="143">
        <f>D258+E258</f>
        <v>4107000</v>
      </c>
      <c r="G258" s="143">
        <f>SUM(G259:G261)</f>
        <v>2166141.62</v>
      </c>
      <c r="H258" s="143">
        <f>F258-G258</f>
        <v>1940858.38</v>
      </c>
      <c r="I258" s="127">
        <f>G258/F258</f>
        <v>0.52742673971268572</v>
      </c>
      <c r="J258" s="143">
        <f>SUM(J259:J261)</f>
        <v>0</v>
      </c>
      <c r="K258" s="281">
        <f>SUM(K259:K261)</f>
        <v>20000</v>
      </c>
      <c r="L258" s="127">
        <f>(K258+J258)/F258</f>
        <v>4.8697345994643294E-3</v>
      </c>
      <c r="M258" s="143">
        <f>K258+G258+J258</f>
        <v>2186141.62</v>
      </c>
      <c r="N258" s="143">
        <f>H258-K258-J258</f>
        <v>1920858.38</v>
      </c>
      <c r="O258" s="127">
        <f>M258/F258</f>
        <v>0.53229647431214999</v>
      </c>
      <c r="P258" s="207"/>
      <c r="Q258" s="143">
        <f>SUM(Q259:Q261)</f>
        <v>0</v>
      </c>
      <c r="R258" s="143">
        <f>SUM(R259:R261)</f>
        <v>0</v>
      </c>
      <c r="S258" s="208">
        <f>+N258+C258+Q258+R258</f>
        <v>1920858.38</v>
      </c>
      <c r="T258" s="127">
        <f>+M258/(Q258+F258+R258)</f>
        <v>0.53229647431214999</v>
      </c>
      <c r="U258" s="130"/>
      <c r="V258" s="145"/>
      <c r="W258" s="145">
        <f>SUM(W259:W261)</f>
        <v>0</v>
      </c>
      <c r="X258" s="7">
        <f>SUM(X259:X261)</f>
        <v>0</v>
      </c>
      <c r="Y258" s="42"/>
      <c r="Z258" s="7">
        <f>SUM(Z259:Z261)</f>
        <v>0</v>
      </c>
      <c r="AA258" s="7">
        <f>SUM(AA259:AA261)</f>
        <v>0</v>
      </c>
      <c r="AB258" s="7">
        <f>SUM(AB259:AB261)</f>
        <v>0</v>
      </c>
    </row>
    <row r="259" spans="1:28" s="23" customFormat="1" x14ac:dyDescent="0.25">
      <c r="A259" s="45" t="s">
        <v>31</v>
      </c>
      <c r="B259" s="46"/>
      <c r="C259" s="7">
        <f>C249+C254</f>
        <v>0</v>
      </c>
      <c r="D259" s="145">
        <f>D249+D254</f>
        <v>3938000</v>
      </c>
      <c r="E259" s="145">
        <f>E249+E254</f>
        <v>0</v>
      </c>
      <c r="F259" s="145">
        <f>D259+E259</f>
        <v>3938000</v>
      </c>
      <c r="G259" s="145">
        <f>G249+G254</f>
        <v>2017533.39</v>
      </c>
      <c r="H259" s="145">
        <f>F259-G259</f>
        <v>1920466.61</v>
      </c>
      <c r="I259" s="141">
        <f>G259/F259</f>
        <v>0.51232437531742003</v>
      </c>
      <c r="J259" s="145">
        <f t="shared" ref="J259:K261" si="55">J249+J254</f>
        <v>0</v>
      </c>
      <c r="K259" s="282">
        <f t="shared" si="55"/>
        <v>0</v>
      </c>
      <c r="L259" s="127">
        <f>(K259+J259)/F259</f>
        <v>0</v>
      </c>
      <c r="M259" s="145">
        <f>K259+G259+J259</f>
        <v>2017533.39</v>
      </c>
      <c r="N259" s="145">
        <f>H259-K259-J259</f>
        <v>1920466.61</v>
      </c>
      <c r="O259" s="127">
        <f>M259/F259</f>
        <v>0.51232437531742003</v>
      </c>
      <c r="P259" s="130"/>
      <c r="Q259" s="145">
        <f t="shared" ref="Q259:R261" si="56">Q249+Q254</f>
        <v>0</v>
      </c>
      <c r="R259" s="145">
        <f t="shared" si="56"/>
        <v>0</v>
      </c>
      <c r="S259" s="208">
        <f>+N259+C259+Q259+R259</f>
        <v>1920466.61</v>
      </c>
      <c r="T259" s="127">
        <f>+M259/(Q259+F259+R259)</f>
        <v>0.51232437531742003</v>
      </c>
      <c r="U259" s="130"/>
      <c r="V259" s="145"/>
      <c r="W259" s="145">
        <f t="shared" ref="W259:X261" si="57">W249+W254</f>
        <v>0</v>
      </c>
      <c r="X259" s="7">
        <f t="shared" si="57"/>
        <v>0</v>
      </c>
      <c r="Y259" s="42"/>
      <c r="Z259" s="7">
        <f t="shared" ref="Z259:AB261" si="58">Z249+Z254</f>
        <v>0</v>
      </c>
      <c r="AA259" s="7">
        <f t="shared" si="58"/>
        <v>0</v>
      </c>
      <c r="AB259" s="7">
        <f t="shared" si="58"/>
        <v>0</v>
      </c>
    </row>
    <row r="260" spans="1:28" s="23" customFormat="1" x14ac:dyDescent="0.25">
      <c r="A260" s="45" t="s">
        <v>32</v>
      </c>
      <c r="B260" s="46"/>
      <c r="C260" s="7">
        <f t="shared" ref="C260:E261" si="59">C250+C255</f>
        <v>0</v>
      </c>
      <c r="D260" s="145">
        <f t="shared" si="59"/>
        <v>169000</v>
      </c>
      <c r="E260" s="145">
        <f t="shared" si="59"/>
        <v>0</v>
      </c>
      <c r="F260" s="145">
        <f>D260+E260</f>
        <v>169000</v>
      </c>
      <c r="G260" s="145">
        <f>G250+G255</f>
        <v>148608.23000000001</v>
      </c>
      <c r="H260" s="145">
        <f>F260-G260</f>
        <v>20391.76999999999</v>
      </c>
      <c r="I260" s="141">
        <f>G260/F260</f>
        <v>0.87933863905325449</v>
      </c>
      <c r="J260" s="145">
        <f t="shared" si="55"/>
        <v>0</v>
      </c>
      <c r="K260" s="282">
        <f t="shared" si="55"/>
        <v>20000</v>
      </c>
      <c r="L260" s="127">
        <f>(K260+J260)/F260</f>
        <v>0.11834319526627218</v>
      </c>
      <c r="M260" s="145">
        <f>K260+G260+J260</f>
        <v>168608.23</v>
      </c>
      <c r="N260" s="145">
        <f>H260-K260-J260</f>
        <v>391.76999999998952</v>
      </c>
      <c r="O260" s="127">
        <f>M260/F260</f>
        <v>0.99768183431952673</v>
      </c>
      <c r="P260" s="130"/>
      <c r="Q260" s="145">
        <f t="shared" si="56"/>
        <v>0</v>
      </c>
      <c r="R260" s="145">
        <f t="shared" si="56"/>
        <v>0</v>
      </c>
      <c r="S260" s="208">
        <f>+N260+C260+Q260+R260</f>
        <v>391.76999999998952</v>
      </c>
      <c r="T260" s="127">
        <f>+M260/(Q260+F260+R260)</f>
        <v>0.99768183431952673</v>
      </c>
      <c r="U260" s="130"/>
      <c r="V260" s="145"/>
      <c r="W260" s="145">
        <f t="shared" si="57"/>
        <v>0</v>
      </c>
      <c r="X260" s="7">
        <f t="shared" si="57"/>
        <v>0</v>
      </c>
      <c r="Y260" s="42"/>
      <c r="Z260" s="7">
        <f t="shared" si="58"/>
        <v>0</v>
      </c>
      <c r="AA260" s="7">
        <f t="shared" si="58"/>
        <v>0</v>
      </c>
      <c r="AB260" s="7">
        <f t="shared" si="58"/>
        <v>0</v>
      </c>
    </row>
    <row r="261" spans="1:28" s="23" customFormat="1" hidden="1" x14ac:dyDescent="0.25">
      <c r="A261" s="45" t="s">
        <v>33</v>
      </c>
      <c r="B261" s="46"/>
      <c r="C261" s="7">
        <f t="shared" si="59"/>
        <v>0</v>
      </c>
      <c r="D261" s="145">
        <f t="shared" si="59"/>
        <v>0</v>
      </c>
      <c r="E261" s="145">
        <f t="shared" si="59"/>
        <v>0</v>
      </c>
      <c r="F261" s="145">
        <f>D261+E261</f>
        <v>0</v>
      </c>
      <c r="G261" s="145">
        <f>G251+G256</f>
        <v>0</v>
      </c>
      <c r="H261" s="145">
        <f>F261-G261</f>
        <v>0</v>
      </c>
      <c r="I261" s="141" t="e">
        <f>G261/F261</f>
        <v>#DIV/0!</v>
      </c>
      <c r="J261" s="145">
        <f t="shared" si="55"/>
        <v>0</v>
      </c>
      <c r="K261" s="282">
        <f t="shared" si="55"/>
        <v>0</v>
      </c>
      <c r="L261" s="127" t="e">
        <f>(K261+J261)/F261</f>
        <v>#DIV/0!</v>
      </c>
      <c r="M261" s="145">
        <f>K261+G261+J261</f>
        <v>0</v>
      </c>
      <c r="N261" s="145">
        <f>H261-K261-J261</f>
        <v>0</v>
      </c>
      <c r="O261" s="127" t="e">
        <f>M261/F261</f>
        <v>#DIV/0!</v>
      </c>
      <c r="P261" s="130"/>
      <c r="Q261" s="145">
        <f t="shared" si="56"/>
        <v>0</v>
      </c>
      <c r="R261" s="145">
        <f t="shared" si="56"/>
        <v>0</v>
      </c>
      <c r="S261" s="208">
        <f>+N261+C261+Q261+R261</f>
        <v>0</v>
      </c>
      <c r="T261" s="127" t="e">
        <f>+M261/(Q261+F261+R261)</f>
        <v>#DIV/0!</v>
      </c>
      <c r="U261" s="130"/>
      <c r="V261" s="145"/>
      <c r="W261" s="145">
        <f t="shared" si="57"/>
        <v>0</v>
      </c>
      <c r="X261" s="7">
        <f t="shared" si="57"/>
        <v>0</v>
      </c>
      <c r="Y261" s="42"/>
      <c r="Z261" s="7">
        <f t="shared" si="58"/>
        <v>0</v>
      </c>
      <c r="AA261" s="7">
        <f t="shared" si="58"/>
        <v>0</v>
      </c>
      <c r="AB261" s="7">
        <f t="shared" si="58"/>
        <v>0</v>
      </c>
    </row>
    <row r="262" spans="1:28" hidden="1" x14ac:dyDescent="0.25">
      <c r="A262" s="60"/>
      <c r="B262" s="61"/>
      <c r="C262" s="6"/>
      <c r="D262" s="140"/>
      <c r="E262" s="140"/>
      <c r="F262" s="142"/>
      <c r="G262" s="142"/>
      <c r="H262" s="142"/>
      <c r="I262" s="141"/>
      <c r="J262" s="188"/>
      <c r="K262" s="280"/>
      <c r="L262" s="141"/>
      <c r="M262" s="142"/>
      <c r="N262" s="142"/>
      <c r="O262" s="205"/>
      <c r="Q262" s="140"/>
      <c r="R262" s="140"/>
      <c r="S262" s="142"/>
      <c r="T262" s="206"/>
      <c r="V262" s="140"/>
      <c r="W262" s="140"/>
      <c r="X262" s="6"/>
      <c r="Y262" s="48"/>
      <c r="Z262" s="6"/>
      <c r="AA262" s="6"/>
      <c r="AB262" s="6"/>
    </row>
    <row r="263" spans="1:28" x14ac:dyDescent="0.25">
      <c r="A263" s="60"/>
      <c r="B263" s="61"/>
      <c r="C263" s="6"/>
      <c r="D263" s="140"/>
      <c r="E263" s="140"/>
      <c r="F263" s="142"/>
      <c r="G263" s="142"/>
      <c r="H263" s="142"/>
      <c r="I263" s="141"/>
      <c r="J263" s="188"/>
      <c r="K263" s="280"/>
      <c r="L263" s="141"/>
      <c r="M263" s="142"/>
      <c r="N263" s="142"/>
      <c r="O263" s="205"/>
      <c r="Q263" s="140"/>
      <c r="R263" s="140"/>
      <c r="S263" s="142"/>
      <c r="T263" s="206"/>
      <c r="V263" s="140"/>
      <c r="W263" s="140"/>
      <c r="X263" s="6"/>
      <c r="Y263" s="48"/>
      <c r="Z263" s="6"/>
      <c r="AA263" s="6"/>
      <c r="AB263" s="6"/>
    </row>
    <row r="264" spans="1:28" s="23" customFormat="1" x14ac:dyDescent="0.25">
      <c r="A264" s="62" t="s">
        <v>122</v>
      </c>
      <c r="B264" s="46"/>
      <c r="C264" s="7">
        <f>SUM(C265:C268)</f>
        <v>0</v>
      </c>
      <c r="D264" s="145">
        <f>SUM(D265:D268)</f>
        <v>39812000</v>
      </c>
      <c r="E264" s="145">
        <f>SUM(E265:E268)</f>
        <v>9420865.5600000005</v>
      </c>
      <c r="F264" s="145">
        <f>D264+E264</f>
        <v>49232865.560000002</v>
      </c>
      <c r="G264" s="145">
        <f>SUM(G265:G268)</f>
        <v>9265056</v>
      </c>
      <c r="H264" s="145">
        <f>F264-G264</f>
        <v>39967809.560000002</v>
      </c>
      <c r="I264" s="127">
        <f>G264/F264</f>
        <v>0.18818843661880078</v>
      </c>
      <c r="J264" s="145">
        <f>SUM(J265:J268)</f>
        <v>0</v>
      </c>
      <c r="K264" s="282">
        <f>SUM(K265:K268)</f>
        <v>1413000</v>
      </c>
      <c r="L264" s="127">
        <f t="shared" ref="L264:L274" si="60">(K264+J264)/F264</f>
        <v>2.8700340391074323E-2</v>
      </c>
      <c r="M264" s="145">
        <f>K264+G264+J264</f>
        <v>10678056</v>
      </c>
      <c r="N264" s="145">
        <f>H264-K264-J264</f>
        <v>38554809.560000002</v>
      </c>
      <c r="O264" s="127">
        <f>M264/F264</f>
        <v>0.21688877700987511</v>
      </c>
      <c r="P264" s="130"/>
      <c r="Q264" s="145">
        <f>SUM(Q265:Q268)</f>
        <v>0</v>
      </c>
      <c r="R264" s="145">
        <f>SUM(R265:R268)</f>
        <v>0</v>
      </c>
      <c r="S264" s="208">
        <f>+N264+C264+Q264+R264</f>
        <v>38554809.560000002</v>
      </c>
      <c r="T264" s="127">
        <f>+M264/(Q264+F264+R264)</f>
        <v>0.21688877700987511</v>
      </c>
      <c r="U264" s="130"/>
      <c r="V264" s="145"/>
      <c r="W264" s="145">
        <f>SUM(W265:W268)</f>
        <v>0</v>
      </c>
      <c r="X264" s="7">
        <f>SUM(X265:X268)</f>
        <v>0</v>
      </c>
      <c r="Y264" s="42"/>
      <c r="Z264" s="7">
        <f>SUM(Z265:Z268)</f>
        <v>0</v>
      </c>
      <c r="AA264" s="7">
        <f>SUM(AA265:AA268)</f>
        <v>0</v>
      </c>
      <c r="AB264" s="7">
        <f>SUM(AB265:AB268)</f>
        <v>0</v>
      </c>
    </row>
    <row r="265" spans="1:28" s="23" customFormat="1" x14ac:dyDescent="0.25">
      <c r="A265" s="45" t="s">
        <v>31</v>
      </c>
      <c r="B265" s="46"/>
      <c r="C265" s="7">
        <f t="shared" ref="C265:E266" si="61">C259+C239+C224+C179+C87</f>
        <v>0</v>
      </c>
      <c r="D265" s="145">
        <f t="shared" si="61"/>
        <v>6184000</v>
      </c>
      <c r="E265" s="145">
        <f t="shared" si="61"/>
        <v>4282679</v>
      </c>
      <c r="F265" s="145">
        <f>D265+E265</f>
        <v>10466679</v>
      </c>
      <c r="G265" s="145">
        <f>G259+G239+G224+G179+G87</f>
        <v>2677625.94</v>
      </c>
      <c r="H265" s="145">
        <f>F265-G265</f>
        <v>7789053.0600000005</v>
      </c>
      <c r="I265" s="127">
        <f>G265/F265</f>
        <v>0.2558238329464389</v>
      </c>
      <c r="J265" s="145">
        <f>J259+J239+J224+J179+J87</f>
        <v>0</v>
      </c>
      <c r="K265" s="282">
        <f>K259+K239+K224+K179+K87</f>
        <v>103000</v>
      </c>
      <c r="L265" s="127">
        <f t="shared" si="60"/>
        <v>9.8407527354187514E-3</v>
      </c>
      <c r="M265" s="145">
        <f>K265+G265+J265</f>
        <v>2780625.94</v>
      </c>
      <c r="N265" s="145">
        <f>H265-K265-J265</f>
        <v>7686053.0600000005</v>
      </c>
      <c r="O265" s="127">
        <f>M265/F265</f>
        <v>0.26566458568185763</v>
      </c>
      <c r="P265" s="130"/>
      <c r="Q265" s="145">
        <f>Q259+Q239+Q224+Q179+Q87</f>
        <v>0</v>
      </c>
      <c r="R265" s="145">
        <f>R259+R239+R224+R179+R87</f>
        <v>0</v>
      </c>
      <c r="S265" s="208">
        <f>+N265+C265+Q265+R265</f>
        <v>7686053.0600000005</v>
      </c>
      <c r="T265" s="127">
        <f>+M265/(Q265+F265+R265)</f>
        <v>0.26566458568185763</v>
      </c>
      <c r="U265" s="130"/>
      <c r="V265" s="145"/>
      <c r="W265" s="145">
        <f>W259+W239+W224+W179+W87</f>
        <v>0</v>
      </c>
      <c r="X265" s="7">
        <f>X259+X239+X224+X179+X87</f>
        <v>0</v>
      </c>
      <c r="Y265" s="42"/>
      <c r="Z265" s="7">
        <f t="shared" ref="Z265:AB266" si="62">Z259+Z239+Z224+Z179+Z87</f>
        <v>0</v>
      </c>
      <c r="AA265" s="7">
        <f t="shared" si="62"/>
        <v>0</v>
      </c>
      <c r="AB265" s="7">
        <f t="shared" si="62"/>
        <v>0</v>
      </c>
    </row>
    <row r="266" spans="1:28" s="23" customFormat="1" x14ac:dyDescent="0.25">
      <c r="A266" s="45" t="s">
        <v>32</v>
      </c>
      <c r="B266" s="46"/>
      <c r="C266" s="7">
        <f t="shared" si="61"/>
        <v>0</v>
      </c>
      <c r="D266" s="145">
        <f t="shared" si="61"/>
        <v>33628000</v>
      </c>
      <c r="E266" s="145">
        <f t="shared" si="61"/>
        <v>5138186.5600000005</v>
      </c>
      <c r="F266" s="145">
        <f>D266+E266</f>
        <v>38766186.560000002</v>
      </c>
      <c r="G266" s="145">
        <f>G260+G240+G225+G180+G88</f>
        <v>6587430.0600000005</v>
      </c>
      <c r="H266" s="145">
        <f>F266-G266</f>
        <v>32178756.5</v>
      </c>
      <c r="I266" s="127">
        <f>G266/F266</f>
        <v>0.16992721349582238</v>
      </c>
      <c r="J266" s="145">
        <f>J260+J240+J225+J180+J88</f>
        <v>0</v>
      </c>
      <c r="K266" s="282">
        <f>K260+K240+K225+K180+K88</f>
        <v>1310000</v>
      </c>
      <c r="L266" s="127">
        <f t="shared" si="60"/>
        <v>3.3792335956812768E-2</v>
      </c>
      <c r="M266" s="145">
        <f>K266+G266+J266</f>
        <v>7897430.0600000005</v>
      </c>
      <c r="N266" s="145">
        <f>H266-K266-J266</f>
        <v>30868756.5</v>
      </c>
      <c r="O266" s="127">
        <f>M266/F266</f>
        <v>0.20371954945263515</v>
      </c>
      <c r="P266" s="130"/>
      <c r="Q266" s="145">
        <f>Q260+Q240+Q225+Q180+Q88</f>
        <v>0</v>
      </c>
      <c r="R266" s="145">
        <f>R260+R240+R225+R180+R88</f>
        <v>0</v>
      </c>
      <c r="S266" s="208">
        <f>+N266+C266+Q266+R266</f>
        <v>30868756.5</v>
      </c>
      <c r="T266" s="127">
        <f>+M266/(Q266+F266+R266)</f>
        <v>0.20371954945263515</v>
      </c>
      <c r="U266" s="130"/>
      <c r="V266" s="145"/>
      <c r="W266" s="145">
        <f>W260+W240+W225+W180+W88</f>
        <v>0</v>
      </c>
      <c r="X266" s="7">
        <f>X260+X240+X225+X180+X88</f>
        <v>0</v>
      </c>
      <c r="Y266" s="42"/>
      <c r="Z266" s="7">
        <f t="shared" si="62"/>
        <v>0</v>
      </c>
      <c r="AA266" s="7">
        <f t="shared" si="62"/>
        <v>0</v>
      </c>
      <c r="AB266" s="7">
        <f t="shared" si="62"/>
        <v>0</v>
      </c>
    </row>
    <row r="267" spans="1:28" s="23" customFormat="1" hidden="1" x14ac:dyDescent="0.25">
      <c r="A267" s="45" t="s">
        <v>54</v>
      </c>
      <c r="B267" s="46"/>
      <c r="C267" s="7">
        <f>+C181++C89</f>
        <v>0</v>
      </c>
      <c r="D267" s="145">
        <f>+D181++D89</f>
        <v>0</v>
      </c>
      <c r="E267" s="145">
        <f>+E181++E89</f>
        <v>0</v>
      </c>
      <c r="F267" s="145">
        <f>D267+E267</f>
        <v>0</v>
      </c>
      <c r="G267" s="145">
        <f>+G181++G89</f>
        <v>0</v>
      </c>
      <c r="H267" s="145">
        <f>F267-G267</f>
        <v>0</v>
      </c>
      <c r="I267" s="127" t="e">
        <f>G267/F267</f>
        <v>#DIV/0!</v>
      </c>
      <c r="J267" s="145">
        <f>+J181++J89</f>
        <v>0</v>
      </c>
      <c r="K267" s="282">
        <f>+K181++K89</f>
        <v>0</v>
      </c>
      <c r="L267" s="127" t="e">
        <f t="shared" si="60"/>
        <v>#DIV/0!</v>
      </c>
      <c r="M267" s="145">
        <f>K267+G267+J267</f>
        <v>0</v>
      </c>
      <c r="N267" s="145">
        <f>H267-K267-J267</f>
        <v>0</v>
      </c>
      <c r="O267" s="127" t="e">
        <f>M267/F267</f>
        <v>#DIV/0!</v>
      </c>
      <c r="P267" s="130"/>
      <c r="Q267" s="145">
        <f>+Q181++Q89</f>
        <v>0</v>
      </c>
      <c r="R267" s="145">
        <f>+R181++R89</f>
        <v>0</v>
      </c>
      <c r="S267" s="208">
        <f>+N267+C267+Q267+R267</f>
        <v>0</v>
      </c>
      <c r="T267" s="127" t="e">
        <f>+M267/(Q267+F267+R267)</f>
        <v>#DIV/0!</v>
      </c>
      <c r="U267" s="130"/>
      <c r="V267" s="145"/>
      <c r="W267" s="145">
        <f>+W181++W89</f>
        <v>0</v>
      </c>
      <c r="X267" s="7">
        <f>+X181++X89</f>
        <v>0</v>
      </c>
      <c r="Y267" s="42"/>
      <c r="Z267" s="7">
        <f>+Z181++Z89</f>
        <v>0</v>
      </c>
      <c r="AA267" s="7">
        <f>+AA181++AA89</f>
        <v>0</v>
      </c>
      <c r="AB267" s="7">
        <f>+AB181++AB89</f>
        <v>0</v>
      </c>
    </row>
    <row r="268" spans="1:28" s="23" customFormat="1" hidden="1" x14ac:dyDescent="0.25">
      <c r="A268" s="45" t="s">
        <v>33</v>
      </c>
      <c r="B268" s="46"/>
      <c r="C268" s="7">
        <f>C261+C241+C226+C182+C90</f>
        <v>0</v>
      </c>
      <c r="D268" s="145">
        <f>D261+D241+D226+D182+D90</f>
        <v>0</v>
      </c>
      <c r="E268" s="145">
        <f>E261+E241+E226+E182+E90</f>
        <v>0</v>
      </c>
      <c r="F268" s="145">
        <f>D268+E268</f>
        <v>0</v>
      </c>
      <c r="G268" s="145">
        <f>G261+G241+G226+G182+G90</f>
        <v>0</v>
      </c>
      <c r="H268" s="145">
        <f>F268-G268</f>
        <v>0</v>
      </c>
      <c r="I268" s="127" t="e">
        <f>G268/F268</f>
        <v>#DIV/0!</v>
      </c>
      <c r="J268" s="145">
        <f>J261+J241+J226+J182+J90</f>
        <v>0</v>
      </c>
      <c r="K268" s="282">
        <f>K261+K241+K226+K182+K90</f>
        <v>0</v>
      </c>
      <c r="L268" s="127" t="e">
        <f t="shared" si="60"/>
        <v>#DIV/0!</v>
      </c>
      <c r="M268" s="145">
        <f>K268+G268+J268</f>
        <v>0</v>
      </c>
      <c r="N268" s="145">
        <f>H268-K268-J268</f>
        <v>0</v>
      </c>
      <c r="O268" s="127" t="e">
        <f>M268/F268</f>
        <v>#DIV/0!</v>
      </c>
      <c r="P268" s="130"/>
      <c r="Q268" s="145">
        <f>Q261+Q241+Q226+Q182+Q90</f>
        <v>0</v>
      </c>
      <c r="R268" s="145">
        <f>R261+R241+R226+R182+R90</f>
        <v>0</v>
      </c>
      <c r="S268" s="208">
        <f>+N268+C268+Q268+R268</f>
        <v>0</v>
      </c>
      <c r="T268" s="127" t="e">
        <f>+M268/(Q268+F268+R268)</f>
        <v>#DIV/0!</v>
      </c>
      <c r="U268" s="130"/>
      <c r="V268" s="145"/>
      <c r="W268" s="145">
        <f>W261+W241+W226+W182+W90</f>
        <v>0</v>
      </c>
      <c r="X268" s="7">
        <f>X261+X241+X226+X182+X90</f>
        <v>0</v>
      </c>
      <c r="Y268" s="42"/>
      <c r="Z268" s="7">
        <f>Z261+Z241+Z226+Z182+Z90</f>
        <v>0</v>
      </c>
      <c r="AA268" s="7">
        <f>AA261+AA241+AA226+AA182+AA90</f>
        <v>0</v>
      </c>
      <c r="AB268" s="7">
        <f>AB261+AB241+AB226+AB182+AB90</f>
        <v>0</v>
      </c>
    </row>
    <row r="269" spans="1:28" x14ac:dyDescent="0.25">
      <c r="A269" s="60"/>
      <c r="B269" s="61"/>
      <c r="C269" s="6"/>
      <c r="D269" s="140"/>
      <c r="E269" s="140"/>
      <c r="F269" s="142"/>
      <c r="G269" s="142"/>
      <c r="H269" s="142"/>
      <c r="I269" s="141"/>
      <c r="J269" s="188"/>
      <c r="K269" s="280"/>
      <c r="L269" s="141"/>
      <c r="M269" s="142"/>
      <c r="N269" s="142"/>
      <c r="O269" s="205"/>
      <c r="Q269" s="140"/>
      <c r="R269" s="140"/>
      <c r="S269" s="142"/>
      <c r="T269" s="206"/>
      <c r="V269" s="140"/>
      <c r="W269" s="140"/>
      <c r="X269" s="6"/>
      <c r="Y269" s="48"/>
      <c r="Z269" s="6"/>
      <c r="AA269" s="6"/>
      <c r="AB269" s="6"/>
    </row>
    <row r="270" spans="1:28" s="23" customFormat="1" x14ac:dyDescent="0.25">
      <c r="A270" s="62" t="s">
        <v>123</v>
      </c>
      <c r="B270" s="46"/>
      <c r="C270" s="7">
        <f>SUM(C271:C274)</f>
        <v>0</v>
      </c>
      <c r="D270" s="145">
        <f>SUM(D271:D274)</f>
        <v>40655000</v>
      </c>
      <c r="E270" s="145">
        <f>SUM(E271:E274)</f>
        <v>9637691.8900000006</v>
      </c>
      <c r="F270" s="145">
        <f>D270+E270</f>
        <v>50292691.890000001</v>
      </c>
      <c r="G270" s="145">
        <f>SUM(G271:G274)</f>
        <v>9740554.0600000005</v>
      </c>
      <c r="H270" s="145">
        <f>F270-G270</f>
        <v>40552137.829999998</v>
      </c>
      <c r="I270" s="127">
        <f>G270/F270</f>
        <v>0.19367732555068848</v>
      </c>
      <c r="J270" s="145">
        <f>SUM(J271:J274)</f>
        <v>0</v>
      </c>
      <c r="K270" s="282">
        <f>SUM(K271:K274)</f>
        <v>5487264.2799999993</v>
      </c>
      <c r="L270" s="127">
        <f t="shared" si="60"/>
        <v>0.10910659329991174</v>
      </c>
      <c r="M270" s="145">
        <f>K270+G270+J270</f>
        <v>15227818.34</v>
      </c>
      <c r="N270" s="145">
        <f>H270-K270-J270</f>
        <v>35064873.549999997</v>
      </c>
      <c r="O270" s="213">
        <f>M270/F270</f>
        <v>0.30278391885060024</v>
      </c>
      <c r="P270" s="130"/>
      <c r="Q270" s="145">
        <f>SUM(Q271:Q274)</f>
        <v>0</v>
      </c>
      <c r="R270" s="145">
        <f>SUM(R271:R274)</f>
        <v>0</v>
      </c>
      <c r="S270" s="208">
        <f>+N270+C270+Q270+R270</f>
        <v>35064873.549999997</v>
      </c>
      <c r="T270" s="127">
        <f>+M270/(Q270+F270+R270)</f>
        <v>0.30278391885060024</v>
      </c>
      <c r="U270" s="130"/>
      <c r="V270" s="145"/>
      <c r="W270" s="145">
        <f>SUM(W271:W274)</f>
        <v>0</v>
      </c>
      <c r="X270" s="7">
        <f>SUM(X271:X274)</f>
        <v>0</v>
      </c>
      <c r="Y270" s="42"/>
      <c r="Z270" s="7">
        <f>SUM(Z271:Z274)</f>
        <v>0</v>
      </c>
      <c r="AA270" s="7">
        <f>SUM(AA271:AA274)</f>
        <v>0</v>
      </c>
      <c r="AB270" s="7">
        <f>SUM(AB271:AB274)</f>
        <v>0</v>
      </c>
    </row>
    <row r="271" spans="1:28" s="23" customFormat="1" x14ac:dyDescent="0.25">
      <c r="A271" s="45" t="s">
        <v>31</v>
      </c>
      <c r="B271" s="46"/>
      <c r="C271" s="7">
        <f t="shared" ref="C271:E272" si="63">+C23+C61+C265</f>
        <v>0</v>
      </c>
      <c r="D271" s="145">
        <f t="shared" si="63"/>
        <v>6465000</v>
      </c>
      <c r="E271" s="145">
        <f t="shared" si="63"/>
        <v>4282679</v>
      </c>
      <c r="F271" s="145">
        <f>D271+E271</f>
        <v>10747679</v>
      </c>
      <c r="G271" s="145">
        <f>+G23+G61+G265</f>
        <v>2871007.02</v>
      </c>
      <c r="H271" s="145">
        <f>F271-G271</f>
        <v>7876671.9800000004</v>
      </c>
      <c r="I271" s="127">
        <f>G271/F271</f>
        <v>0.2671280952845726</v>
      </c>
      <c r="J271" s="145">
        <f>+J23+J61+J265</f>
        <v>0</v>
      </c>
      <c r="K271" s="282">
        <f>+K23+K61+K265</f>
        <v>4034264.28</v>
      </c>
      <c r="L271" s="127">
        <f t="shared" si="60"/>
        <v>0.3753614412935109</v>
      </c>
      <c r="M271" s="145">
        <f>K271+G271+J271</f>
        <v>6905271.2999999998</v>
      </c>
      <c r="N271" s="145">
        <f>H271-K271-J271</f>
        <v>3842407.7000000007</v>
      </c>
      <c r="O271" s="213">
        <f>M271/F271</f>
        <v>0.6424895365780835</v>
      </c>
      <c r="P271" s="130"/>
      <c r="Q271" s="145">
        <f>+Q23+Q61+Q265</f>
        <v>0</v>
      </c>
      <c r="R271" s="145">
        <f>+R23+R61+R265</f>
        <v>0</v>
      </c>
      <c r="S271" s="208">
        <f>+N271+C271+Q271+R271</f>
        <v>3842407.7000000007</v>
      </c>
      <c r="T271" s="127">
        <f>+M271/(Q271+F271+R271)</f>
        <v>0.6424895365780835</v>
      </c>
      <c r="U271" s="130"/>
      <c r="V271" s="145"/>
      <c r="W271" s="145">
        <f>+W23+W61+W265</f>
        <v>0</v>
      </c>
      <c r="X271" s="7">
        <f>+X23+X61+X265</f>
        <v>0</v>
      </c>
      <c r="Y271" s="42"/>
      <c r="Z271" s="7">
        <f t="shared" ref="Z271:AB272" si="64">+Z23+Z61+Z265</f>
        <v>0</v>
      </c>
      <c r="AA271" s="7">
        <f t="shared" si="64"/>
        <v>0</v>
      </c>
      <c r="AB271" s="7">
        <f t="shared" si="64"/>
        <v>0</v>
      </c>
    </row>
    <row r="272" spans="1:28" s="23" customFormat="1" x14ac:dyDescent="0.25">
      <c r="A272" s="45" t="s">
        <v>32</v>
      </c>
      <c r="B272" s="46"/>
      <c r="C272" s="7">
        <f t="shared" si="63"/>
        <v>0</v>
      </c>
      <c r="D272" s="145">
        <f t="shared" si="63"/>
        <v>34190000</v>
      </c>
      <c r="E272" s="145">
        <f t="shared" si="63"/>
        <v>5355012.8900000006</v>
      </c>
      <c r="F272" s="145">
        <f>D272+E272</f>
        <v>39545012.890000001</v>
      </c>
      <c r="G272" s="145">
        <f>+G24+G62+G266</f>
        <v>6869547.040000001</v>
      </c>
      <c r="H272" s="145">
        <f>F272-G272</f>
        <v>32675465.850000001</v>
      </c>
      <c r="I272" s="127">
        <f>G272/F272</f>
        <v>0.17371462386694903</v>
      </c>
      <c r="J272" s="145">
        <f>+J24+J62+J266</f>
        <v>0</v>
      </c>
      <c r="K272" s="282">
        <f>+K24+K62+K266</f>
        <v>1453000</v>
      </c>
      <c r="L272" s="127">
        <f t="shared" si="60"/>
        <v>3.6742939091756611E-2</v>
      </c>
      <c r="M272" s="145">
        <f>K272+G272+J272</f>
        <v>8322547.040000001</v>
      </c>
      <c r="N272" s="145">
        <f>H272-K272-J272</f>
        <v>31222465.850000001</v>
      </c>
      <c r="O272" s="213">
        <f>M272/F272</f>
        <v>0.21045756295870563</v>
      </c>
      <c r="P272" s="130"/>
      <c r="Q272" s="145">
        <f>+Q24+Q62+Q266</f>
        <v>0</v>
      </c>
      <c r="R272" s="145">
        <f>+R24+R62+R266</f>
        <v>0</v>
      </c>
      <c r="S272" s="208">
        <f>+N272+C272+Q272+R272</f>
        <v>31222465.850000001</v>
      </c>
      <c r="T272" s="127">
        <f>+M272/(Q272+F272+R272)</f>
        <v>0.21045756295870563</v>
      </c>
      <c r="U272" s="130"/>
      <c r="V272" s="145"/>
      <c r="W272" s="145">
        <f>+W24+W62+W266</f>
        <v>0</v>
      </c>
      <c r="X272" s="7">
        <f>+X24+X62+X266</f>
        <v>0</v>
      </c>
      <c r="Y272" s="42"/>
      <c r="Z272" s="7">
        <f t="shared" si="64"/>
        <v>0</v>
      </c>
      <c r="AA272" s="7">
        <f t="shared" si="64"/>
        <v>0</v>
      </c>
      <c r="AB272" s="7">
        <f t="shared" si="64"/>
        <v>0</v>
      </c>
    </row>
    <row r="273" spans="1:28" s="23" customFormat="1" hidden="1" x14ac:dyDescent="0.25">
      <c r="A273" s="45" t="s">
        <v>54</v>
      </c>
      <c r="B273" s="46"/>
      <c r="C273" s="7">
        <f>+C267</f>
        <v>0</v>
      </c>
      <c r="D273" s="145">
        <f>+D267</f>
        <v>0</v>
      </c>
      <c r="E273" s="145">
        <f>+E267</f>
        <v>0</v>
      </c>
      <c r="F273" s="145">
        <f>D273+E273</f>
        <v>0</v>
      </c>
      <c r="G273" s="145">
        <f>+G267</f>
        <v>0</v>
      </c>
      <c r="H273" s="145">
        <f>F273-G273</f>
        <v>0</v>
      </c>
      <c r="I273" s="127" t="e">
        <f>G273/F273</f>
        <v>#DIV/0!</v>
      </c>
      <c r="J273" s="145">
        <f>+J267</f>
        <v>0</v>
      </c>
      <c r="K273" s="282">
        <f>+K267</f>
        <v>0</v>
      </c>
      <c r="L273" s="127" t="e">
        <f t="shared" si="60"/>
        <v>#DIV/0!</v>
      </c>
      <c r="M273" s="145">
        <f>K273+G273+J273</f>
        <v>0</v>
      </c>
      <c r="N273" s="145">
        <f>H273-K273-J273</f>
        <v>0</v>
      </c>
      <c r="O273" s="213" t="e">
        <f>M273/F273</f>
        <v>#DIV/0!</v>
      </c>
      <c r="P273" s="130"/>
      <c r="Q273" s="145">
        <f>+Q267</f>
        <v>0</v>
      </c>
      <c r="R273" s="145">
        <f>+R267</f>
        <v>0</v>
      </c>
      <c r="S273" s="208">
        <f>+N273+C273+Q273+R273</f>
        <v>0</v>
      </c>
      <c r="T273" s="127" t="e">
        <f>+M273/(Q273+F273+R273)</f>
        <v>#DIV/0!</v>
      </c>
      <c r="U273" s="130"/>
      <c r="V273" s="145"/>
      <c r="W273" s="145">
        <f>+W267</f>
        <v>0</v>
      </c>
      <c r="X273" s="7">
        <f>+X267</f>
        <v>0</v>
      </c>
      <c r="Y273" s="42"/>
      <c r="Z273" s="7">
        <f>+Z267</f>
        <v>0</v>
      </c>
      <c r="AA273" s="7">
        <f>+AA267</f>
        <v>0</v>
      </c>
      <c r="AB273" s="7">
        <f>+AB267</f>
        <v>0</v>
      </c>
    </row>
    <row r="274" spans="1:28" s="23" customFormat="1" hidden="1" x14ac:dyDescent="0.25">
      <c r="A274" s="45" t="s">
        <v>33</v>
      </c>
      <c r="B274" s="46"/>
      <c r="C274" s="7">
        <f>+C25+C63+C268</f>
        <v>0</v>
      </c>
      <c r="D274" s="145">
        <f>+D25+D63+D268</f>
        <v>0</v>
      </c>
      <c r="E274" s="145">
        <f>+E25+E63+E268</f>
        <v>0</v>
      </c>
      <c r="F274" s="145">
        <f>D274+E274</f>
        <v>0</v>
      </c>
      <c r="G274" s="145">
        <f>+G25+G63+G268</f>
        <v>0</v>
      </c>
      <c r="H274" s="145">
        <f>F274-G274</f>
        <v>0</v>
      </c>
      <c r="I274" s="127" t="e">
        <f>G274/F274</f>
        <v>#DIV/0!</v>
      </c>
      <c r="J274" s="145">
        <f>+J25+J63+J268</f>
        <v>0</v>
      </c>
      <c r="K274" s="282">
        <f>+K25+K63+K268</f>
        <v>0</v>
      </c>
      <c r="L274" s="127" t="e">
        <f t="shared" si="60"/>
        <v>#DIV/0!</v>
      </c>
      <c r="M274" s="145">
        <f>K274+G274+J274</f>
        <v>0</v>
      </c>
      <c r="N274" s="145">
        <f>H274-K274-J274</f>
        <v>0</v>
      </c>
      <c r="O274" s="213" t="e">
        <f>M274/F274</f>
        <v>#DIV/0!</v>
      </c>
      <c r="P274" s="130"/>
      <c r="Q274" s="145">
        <f>+Q25+Q63+Q268</f>
        <v>0</v>
      </c>
      <c r="R274" s="145">
        <f>+R25+R63+R268</f>
        <v>0</v>
      </c>
      <c r="S274" s="208">
        <f>+N274+C274+Q274+R274</f>
        <v>0</v>
      </c>
      <c r="T274" s="127" t="e">
        <f>+M274/(Q274+F274+R274)</f>
        <v>#DIV/0!</v>
      </c>
      <c r="U274" s="130"/>
      <c r="V274" s="145"/>
      <c r="W274" s="145">
        <f>+W25+W63+W268</f>
        <v>0</v>
      </c>
      <c r="X274" s="7">
        <f>+X25+X63+X268</f>
        <v>0</v>
      </c>
      <c r="Y274" s="42"/>
      <c r="Z274" s="7">
        <f>+Z25+Z63+Z268</f>
        <v>0</v>
      </c>
      <c r="AA274" s="7">
        <f>+AA25+AA63+AA268</f>
        <v>0</v>
      </c>
      <c r="AB274" s="7">
        <f>+AB25+AB63+AB268</f>
        <v>0</v>
      </c>
    </row>
    <row r="275" spans="1:28" hidden="1" x14ac:dyDescent="0.25">
      <c r="A275" s="60"/>
      <c r="B275" s="61"/>
      <c r="C275" s="6"/>
      <c r="D275" s="140"/>
      <c r="E275" s="140"/>
      <c r="F275" s="142"/>
      <c r="G275" s="142"/>
      <c r="H275" s="142"/>
      <c r="I275" s="141"/>
      <c r="J275" s="188"/>
      <c r="K275" s="280"/>
      <c r="L275" s="141"/>
      <c r="M275" s="142"/>
      <c r="N275" s="142"/>
      <c r="O275" s="205"/>
      <c r="Q275" s="140"/>
      <c r="R275" s="140"/>
      <c r="S275" s="142"/>
      <c r="T275" s="206"/>
      <c r="V275" s="140"/>
      <c r="W275" s="140"/>
      <c r="X275" s="6"/>
      <c r="Y275" s="48"/>
      <c r="Z275" s="6"/>
      <c r="AA275" s="6"/>
      <c r="AB275" s="6"/>
    </row>
    <row r="276" spans="1:28" hidden="1" x14ac:dyDescent="0.25">
      <c r="A276" s="45" t="s">
        <v>124</v>
      </c>
      <c r="B276" s="61"/>
      <c r="C276" s="6"/>
      <c r="D276" s="140"/>
      <c r="E276" s="140"/>
      <c r="F276" s="142"/>
      <c r="G276" s="142"/>
      <c r="H276" s="142"/>
      <c r="I276" s="141"/>
      <c r="J276" s="188"/>
      <c r="K276" s="280"/>
      <c r="L276" s="141"/>
      <c r="M276" s="142"/>
      <c r="N276" s="142"/>
      <c r="O276" s="205"/>
      <c r="Q276" s="140"/>
      <c r="R276" s="140"/>
      <c r="S276" s="142"/>
      <c r="T276" s="206"/>
      <c r="V276" s="183"/>
      <c r="W276" s="183"/>
      <c r="X276" s="12"/>
      <c r="Y276" s="48"/>
      <c r="Z276" s="12"/>
      <c r="AA276" s="12"/>
      <c r="AB276" s="12"/>
    </row>
    <row r="277" spans="1:28" hidden="1" x14ac:dyDescent="0.25">
      <c r="A277" s="64" t="s">
        <v>125</v>
      </c>
      <c r="B277" s="61"/>
      <c r="C277" s="6"/>
      <c r="D277" s="140">
        <f>V277+Z277</f>
        <v>0</v>
      </c>
      <c r="E277" s="140"/>
      <c r="F277" s="145">
        <f>D277+E277</f>
        <v>0</v>
      </c>
      <c r="G277" s="142"/>
      <c r="H277" s="145">
        <f>F277-G277</f>
        <v>0</v>
      </c>
      <c r="I277" s="127" t="e">
        <f>G277/F277</f>
        <v>#DIV/0!</v>
      </c>
      <c r="J277" s="214"/>
      <c r="K277" s="280"/>
      <c r="L277" s="127" t="e">
        <f>(K277+J277)/F277</f>
        <v>#DIV/0!</v>
      </c>
      <c r="M277" s="145">
        <f>K277+G277+J277</f>
        <v>0</v>
      </c>
      <c r="N277" s="145">
        <f>H277-K277-J277</f>
        <v>0</v>
      </c>
      <c r="O277" s="127" t="e">
        <f>M277/F277</f>
        <v>#DIV/0!</v>
      </c>
      <c r="Q277" s="140">
        <f t="shared" ref="Q277:R280" si="65">W277+AA277</f>
        <v>0</v>
      </c>
      <c r="R277" s="140">
        <f t="shared" si="65"/>
        <v>0</v>
      </c>
      <c r="S277" s="208">
        <f>+N277+C277+Q277+R277</f>
        <v>0</v>
      </c>
      <c r="T277" s="127" t="e">
        <f>+M277/(Q277+F277+R277)</f>
        <v>#DIV/0!</v>
      </c>
      <c r="V277" s="140"/>
      <c r="W277" s="140"/>
      <c r="X277" s="6"/>
      <c r="Y277" s="48"/>
      <c r="Z277" s="6"/>
      <c r="AA277" s="6"/>
      <c r="AB277" s="6"/>
    </row>
    <row r="278" spans="1:28" hidden="1" x14ac:dyDescent="0.25">
      <c r="A278" s="64" t="s">
        <v>126</v>
      </c>
      <c r="B278" s="61"/>
      <c r="C278" s="6"/>
      <c r="D278" s="140">
        <f>V278+Z278</f>
        <v>0</v>
      </c>
      <c r="E278" s="140"/>
      <c r="F278" s="145">
        <f>D278+E278</f>
        <v>0</v>
      </c>
      <c r="G278" s="142"/>
      <c r="H278" s="145">
        <f>F278-G278</f>
        <v>0</v>
      </c>
      <c r="I278" s="127" t="e">
        <f>G278/F278</f>
        <v>#DIV/0!</v>
      </c>
      <c r="J278" s="214"/>
      <c r="K278" s="280"/>
      <c r="L278" s="127" t="e">
        <f>(K278+J278)/F278</f>
        <v>#DIV/0!</v>
      </c>
      <c r="M278" s="145">
        <f>K278+G278+J278</f>
        <v>0</v>
      </c>
      <c r="N278" s="145">
        <f>H278-K278-J278</f>
        <v>0</v>
      </c>
      <c r="O278" s="127" t="e">
        <f>M278/F278</f>
        <v>#DIV/0!</v>
      </c>
      <c r="Q278" s="140">
        <f t="shared" si="65"/>
        <v>0</v>
      </c>
      <c r="R278" s="140">
        <f t="shared" si="65"/>
        <v>0</v>
      </c>
      <c r="S278" s="208">
        <f>+N278+C278+Q278+R278</f>
        <v>0</v>
      </c>
      <c r="T278" s="127" t="e">
        <f>+M278/(Q278+F278+R278)</f>
        <v>#DIV/0!</v>
      </c>
      <c r="V278" s="140"/>
      <c r="W278" s="140"/>
      <c r="X278" s="6"/>
      <c r="Y278" s="48"/>
      <c r="Z278" s="6"/>
      <c r="AA278" s="6"/>
      <c r="AB278" s="6"/>
    </row>
    <row r="279" spans="1:28" ht="30" hidden="1" x14ac:dyDescent="0.25">
      <c r="A279" s="64" t="s">
        <v>127</v>
      </c>
      <c r="B279" s="61"/>
      <c r="C279" s="6"/>
      <c r="D279" s="140">
        <f>V279+Z279</f>
        <v>0</v>
      </c>
      <c r="E279" s="140"/>
      <c r="F279" s="145">
        <f>D279+E279</f>
        <v>0</v>
      </c>
      <c r="G279" s="142"/>
      <c r="H279" s="145">
        <f>F279-G279</f>
        <v>0</v>
      </c>
      <c r="I279" s="127" t="e">
        <f>G279/F279</f>
        <v>#DIV/0!</v>
      </c>
      <c r="J279" s="214"/>
      <c r="K279" s="280"/>
      <c r="L279" s="127" t="e">
        <f>(K279+J279)/F279</f>
        <v>#DIV/0!</v>
      </c>
      <c r="M279" s="145">
        <f>K279+G279+J279</f>
        <v>0</v>
      </c>
      <c r="N279" s="145">
        <f>H279-K279-J279</f>
        <v>0</v>
      </c>
      <c r="O279" s="127" t="e">
        <f>M279/F279</f>
        <v>#DIV/0!</v>
      </c>
      <c r="Q279" s="140">
        <f t="shared" si="65"/>
        <v>0</v>
      </c>
      <c r="R279" s="140">
        <f t="shared" si="65"/>
        <v>0</v>
      </c>
      <c r="S279" s="208">
        <f>+N279+C279+Q279+R279</f>
        <v>0</v>
      </c>
      <c r="T279" s="127" t="e">
        <f>+M279/(Q279+F279+R279)</f>
        <v>#DIV/0!</v>
      </c>
      <c r="V279" s="183"/>
      <c r="W279" s="183"/>
      <c r="X279" s="12"/>
      <c r="Y279" s="48"/>
      <c r="Z279" s="12"/>
      <c r="AA279" s="12"/>
      <c r="AB279" s="12"/>
    </row>
    <row r="280" spans="1:28" hidden="1" x14ac:dyDescent="0.25">
      <c r="A280" s="64" t="s">
        <v>132</v>
      </c>
      <c r="B280" s="61"/>
      <c r="C280" s="6"/>
      <c r="D280" s="140">
        <f>V280+Z280</f>
        <v>0</v>
      </c>
      <c r="E280" s="140"/>
      <c r="F280" s="145">
        <f>D280+E280</f>
        <v>0</v>
      </c>
      <c r="G280" s="140"/>
      <c r="H280" s="145">
        <f>F280-G280</f>
        <v>0</v>
      </c>
      <c r="I280" s="127" t="e">
        <f>G280/F280</f>
        <v>#DIV/0!</v>
      </c>
      <c r="J280" s="214"/>
      <c r="K280" s="282"/>
      <c r="L280" s="127" t="e">
        <f>(K280+J280)/F280</f>
        <v>#DIV/0!</v>
      </c>
      <c r="M280" s="145">
        <f>K280+G280+J280</f>
        <v>0</v>
      </c>
      <c r="N280" s="145">
        <f>H280-K280-J280</f>
        <v>0</v>
      </c>
      <c r="O280" s="127" t="e">
        <f>M280/F280</f>
        <v>#DIV/0!</v>
      </c>
      <c r="Q280" s="140">
        <f t="shared" si="65"/>
        <v>0</v>
      </c>
      <c r="R280" s="140">
        <f t="shared" si="65"/>
        <v>0</v>
      </c>
      <c r="S280" s="208">
        <f>+N280+C280+Q280+R280</f>
        <v>0</v>
      </c>
      <c r="T280" s="127" t="e">
        <f>+M280/(Q280+F280+R280)</f>
        <v>#DIV/0!</v>
      </c>
      <c r="V280" s="140"/>
      <c r="W280" s="140"/>
      <c r="X280" s="6"/>
      <c r="Y280" s="48"/>
      <c r="Z280" s="6"/>
      <c r="AA280" s="6"/>
      <c r="AB280" s="6"/>
    </row>
    <row r="281" spans="1:28" hidden="1" x14ac:dyDescent="0.25">
      <c r="A281" s="64"/>
      <c r="B281" s="61"/>
      <c r="C281" s="6"/>
      <c r="D281" s="140"/>
      <c r="E281" s="140"/>
      <c r="F281" s="145"/>
      <c r="G281" s="140"/>
      <c r="H281" s="145"/>
      <c r="I281" s="127"/>
      <c r="J281" s="214"/>
      <c r="K281" s="282"/>
      <c r="L281" s="127"/>
      <c r="M281" s="145"/>
      <c r="N281" s="145"/>
      <c r="O281" s="127"/>
      <c r="Q281" s="140"/>
      <c r="R281" s="140"/>
      <c r="S281" s="208"/>
      <c r="T281" s="127"/>
      <c r="V281" s="140"/>
      <c r="W281" s="140"/>
      <c r="X281" s="6"/>
      <c r="Y281" s="48"/>
      <c r="Z281" s="6"/>
      <c r="AA281" s="6"/>
      <c r="AB281" s="6"/>
    </row>
    <row r="282" spans="1:28" hidden="1" x14ac:dyDescent="0.25">
      <c r="A282" s="64"/>
      <c r="B282" s="61"/>
      <c r="C282" s="6"/>
      <c r="D282" s="140"/>
      <c r="E282" s="140"/>
      <c r="F282" s="145"/>
      <c r="G282" s="140"/>
      <c r="H282" s="145"/>
      <c r="I282" s="127"/>
      <c r="J282" s="214"/>
      <c r="K282" s="282"/>
      <c r="L282" s="127"/>
      <c r="M282" s="145"/>
      <c r="N282" s="145"/>
      <c r="O282" s="127"/>
      <c r="Q282" s="140"/>
      <c r="R282" s="140"/>
      <c r="S282" s="208"/>
      <c r="T282" s="127"/>
      <c r="V282" s="140"/>
      <c r="W282" s="140"/>
      <c r="X282" s="6"/>
      <c r="Y282" s="48"/>
      <c r="Z282" s="6"/>
      <c r="AA282" s="6"/>
      <c r="AB282" s="6"/>
    </row>
    <row r="283" spans="1:28" hidden="1" x14ac:dyDescent="0.25">
      <c r="A283" s="64"/>
      <c r="B283" s="61"/>
      <c r="C283" s="6"/>
      <c r="D283" s="140"/>
      <c r="E283" s="140"/>
      <c r="F283" s="145"/>
      <c r="G283" s="140"/>
      <c r="H283" s="145"/>
      <c r="I283" s="127"/>
      <c r="J283" s="214"/>
      <c r="K283" s="282"/>
      <c r="L283" s="127"/>
      <c r="M283" s="145"/>
      <c r="N283" s="145"/>
      <c r="O283" s="127"/>
      <c r="Q283" s="140"/>
      <c r="R283" s="140"/>
      <c r="S283" s="208"/>
      <c r="T283" s="127"/>
      <c r="V283" s="140"/>
      <c r="W283" s="140"/>
      <c r="X283" s="6"/>
      <c r="Y283" s="48"/>
      <c r="Z283" s="6"/>
      <c r="AA283" s="6"/>
      <c r="AB283" s="6"/>
    </row>
    <row r="284" spans="1:28" hidden="1" x14ac:dyDescent="0.25">
      <c r="A284" s="64"/>
      <c r="B284" s="61"/>
      <c r="C284" s="6"/>
      <c r="D284" s="140"/>
      <c r="E284" s="140"/>
      <c r="F284" s="145"/>
      <c r="G284" s="140"/>
      <c r="H284" s="145"/>
      <c r="I284" s="127"/>
      <c r="J284" s="214"/>
      <c r="K284" s="282"/>
      <c r="L284" s="127"/>
      <c r="M284" s="145"/>
      <c r="N284" s="145"/>
      <c r="O284" s="127"/>
      <c r="Q284" s="140"/>
      <c r="R284" s="140"/>
      <c r="S284" s="208"/>
      <c r="T284" s="127"/>
      <c r="V284" s="140"/>
      <c r="W284" s="140"/>
      <c r="X284" s="6"/>
      <c r="Y284" s="48"/>
      <c r="Z284" s="6"/>
      <c r="AA284" s="6"/>
      <c r="AB284" s="6"/>
    </row>
    <row r="285" spans="1:28" hidden="1" x14ac:dyDescent="0.25">
      <c r="A285" s="64"/>
      <c r="B285" s="61"/>
      <c r="C285" s="6"/>
      <c r="D285" s="140"/>
      <c r="E285" s="140"/>
      <c r="F285" s="145"/>
      <c r="G285" s="140"/>
      <c r="H285" s="145"/>
      <c r="I285" s="127"/>
      <c r="J285" s="214"/>
      <c r="K285" s="282"/>
      <c r="L285" s="127"/>
      <c r="M285" s="145"/>
      <c r="N285" s="145"/>
      <c r="O285" s="127"/>
      <c r="Q285" s="140"/>
      <c r="R285" s="140"/>
      <c r="S285" s="208"/>
      <c r="T285" s="127"/>
      <c r="V285" s="140"/>
      <c r="W285" s="140"/>
      <c r="X285" s="6"/>
      <c r="Y285" s="48"/>
      <c r="Z285" s="6"/>
      <c r="AA285" s="6"/>
      <c r="AB285" s="6"/>
    </row>
    <row r="286" spans="1:28" hidden="1" x14ac:dyDescent="0.25">
      <c r="A286" s="64"/>
      <c r="B286" s="61"/>
      <c r="C286" s="6"/>
      <c r="D286" s="140"/>
      <c r="E286" s="140"/>
      <c r="F286" s="145"/>
      <c r="G286" s="140"/>
      <c r="H286" s="145"/>
      <c r="I286" s="127"/>
      <c r="J286" s="214"/>
      <c r="K286" s="280"/>
      <c r="L286" s="127"/>
      <c r="M286" s="145"/>
      <c r="N286" s="145"/>
      <c r="O286" s="127"/>
      <c r="Q286" s="140"/>
      <c r="R286" s="140"/>
      <c r="S286" s="208"/>
      <c r="T286" s="127"/>
      <c r="V286" s="140"/>
      <c r="W286" s="140"/>
      <c r="X286" s="6"/>
      <c r="Y286" s="48"/>
      <c r="Z286" s="6"/>
      <c r="AA286" s="6"/>
      <c r="AB286" s="6"/>
    </row>
    <row r="287" spans="1:28" hidden="1" x14ac:dyDescent="0.25">
      <c r="A287" s="64"/>
      <c r="B287" s="61"/>
      <c r="C287" s="6"/>
      <c r="D287" s="140"/>
      <c r="E287" s="140"/>
      <c r="F287" s="145"/>
      <c r="G287" s="142"/>
      <c r="H287" s="145"/>
      <c r="I287" s="127"/>
      <c r="J287" s="214"/>
      <c r="K287" s="282"/>
      <c r="L287" s="127"/>
      <c r="M287" s="145"/>
      <c r="N287" s="145"/>
      <c r="O287" s="127"/>
      <c r="Q287" s="140"/>
      <c r="R287" s="140"/>
      <c r="S287" s="208"/>
      <c r="T287" s="127"/>
      <c r="V287" s="140"/>
      <c r="W287" s="140"/>
      <c r="X287" s="6"/>
      <c r="Y287" s="48"/>
      <c r="Z287" s="6"/>
      <c r="AA287" s="6"/>
      <c r="AB287" s="6"/>
    </row>
    <row r="288" spans="1:28" hidden="1" x14ac:dyDescent="0.25">
      <c r="A288" s="64"/>
      <c r="B288" s="61"/>
      <c r="C288" s="6"/>
      <c r="D288" s="140"/>
      <c r="E288" s="140"/>
      <c r="F288" s="145"/>
      <c r="G288" s="142"/>
      <c r="H288" s="145"/>
      <c r="I288" s="127"/>
      <c r="J288" s="214"/>
      <c r="K288" s="282"/>
      <c r="L288" s="127"/>
      <c r="M288" s="145"/>
      <c r="N288" s="145"/>
      <c r="O288" s="127"/>
      <c r="Q288" s="140"/>
      <c r="R288" s="140"/>
      <c r="S288" s="208"/>
      <c r="T288" s="127"/>
      <c r="V288" s="142"/>
      <c r="W288" s="142"/>
      <c r="X288" s="48"/>
      <c r="Y288" s="48"/>
      <c r="Z288" s="48"/>
      <c r="AA288" s="48"/>
      <c r="AB288" s="48"/>
    </row>
    <row r="289" spans="1:28" hidden="1" x14ac:dyDescent="0.25">
      <c r="A289" s="64"/>
      <c r="B289" s="61"/>
      <c r="C289" s="6"/>
      <c r="D289" s="140"/>
      <c r="E289" s="140"/>
      <c r="F289" s="145"/>
      <c r="G289" s="142"/>
      <c r="H289" s="145"/>
      <c r="I289" s="127"/>
      <c r="J289" s="214"/>
      <c r="K289" s="282"/>
      <c r="L289" s="127"/>
      <c r="M289" s="145"/>
      <c r="N289" s="145"/>
      <c r="O289" s="127"/>
      <c r="Q289" s="140"/>
      <c r="R289" s="140"/>
      <c r="S289" s="208"/>
      <c r="T289" s="127"/>
      <c r="V289" s="142"/>
      <c r="W289" s="142"/>
      <c r="X289" s="48"/>
      <c r="Y289" s="48"/>
      <c r="Z289" s="48"/>
      <c r="AA289" s="48"/>
      <c r="AB289" s="48"/>
    </row>
    <row r="290" spans="1:28" hidden="1" x14ac:dyDescent="0.25">
      <c r="A290" s="64"/>
      <c r="B290" s="61"/>
      <c r="C290" s="6"/>
      <c r="D290" s="140"/>
      <c r="E290" s="140"/>
      <c r="F290" s="145"/>
      <c r="G290" s="142"/>
      <c r="H290" s="145"/>
      <c r="I290" s="127"/>
      <c r="J290" s="214"/>
      <c r="K290" s="282"/>
      <c r="L290" s="127"/>
      <c r="M290" s="145"/>
      <c r="N290" s="145"/>
      <c r="O290" s="127"/>
      <c r="Q290" s="140"/>
      <c r="R290" s="140"/>
      <c r="S290" s="208"/>
      <c r="T290" s="127"/>
      <c r="V290" s="142"/>
      <c r="W290" s="142"/>
      <c r="X290" s="48"/>
      <c r="Y290" s="48"/>
      <c r="Z290" s="48"/>
      <c r="AA290" s="48"/>
      <c r="AB290" s="48"/>
    </row>
    <row r="291" spans="1:28" hidden="1" x14ac:dyDescent="0.25">
      <c r="A291" s="64"/>
      <c r="B291" s="61"/>
      <c r="C291" s="6"/>
      <c r="D291" s="140"/>
      <c r="E291" s="140"/>
      <c r="F291" s="145"/>
      <c r="G291" s="142"/>
      <c r="H291" s="145"/>
      <c r="I291" s="127"/>
      <c r="J291" s="214"/>
      <c r="K291" s="282"/>
      <c r="L291" s="127"/>
      <c r="M291" s="145"/>
      <c r="N291" s="145"/>
      <c r="O291" s="127"/>
      <c r="Q291" s="140"/>
      <c r="R291" s="140"/>
      <c r="S291" s="208"/>
      <c r="T291" s="127"/>
      <c r="V291" s="142"/>
      <c r="W291" s="142"/>
      <c r="X291" s="48"/>
      <c r="Y291" s="48"/>
      <c r="Z291" s="48"/>
      <c r="AA291" s="48"/>
      <c r="AB291" s="48"/>
    </row>
    <row r="292" spans="1:28" hidden="1" x14ac:dyDescent="0.25">
      <c r="A292" s="64"/>
      <c r="B292" s="61"/>
      <c r="C292" s="6"/>
      <c r="D292" s="140"/>
      <c r="E292" s="140"/>
      <c r="F292" s="145"/>
      <c r="G292" s="140"/>
      <c r="H292" s="145"/>
      <c r="I292" s="127"/>
      <c r="J292" s="214"/>
      <c r="K292" s="282"/>
      <c r="L292" s="127"/>
      <c r="M292" s="145"/>
      <c r="N292" s="145"/>
      <c r="O292" s="127"/>
      <c r="Q292" s="140"/>
      <c r="R292" s="140"/>
      <c r="S292" s="208"/>
      <c r="T292" s="127"/>
      <c r="V292" s="140"/>
      <c r="W292" s="140"/>
      <c r="X292" s="6"/>
      <c r="Y292" s="48"/>
      <c r="Z292" s="6"/>
      <c r="AA292" s="6"/>
      <c r="AB292" s="6"/>
    </row>
    <row r="293" spans="1:28" hidden="1" x14ac:dyDescent="0.25">
      <c r="A293" s="64"/>
      <c r="B293" s="61"/>
      <c r="C293" s="6"/>
      <c r="D293" s="140"/>
      <c r="E293" s="140"/>
      <c r="F293" s="145"/>
      <c r="G293" s="140"/>
      <c r="H293" s="145"/>
      <c r="I293" s="127"/>
      <c r="J293" s="214"/>
      <c r="K293" s="282"/>
      <c r="L293" s="127"/>
      <c r="M293" s="145"/>
      <c r="N293" s="145"/>
      <c r="O293" s="127"/>
      <c r="Q293" s="140"/>
      <c r="R293" s="140"/>
      <c r="S293" s="208"/>
      <c r="T293" s="127"/>
      <c r="V293" s="140"/>
      <c r="W293" s="140"/>
      <c r="X293" s="6"/>
      <c r="Y293" s="48"/>
      <c r="Z293" s="6"/>
      <c r="AA293" s="6"/>
      <c r="AB293" s="6"/>
    </row>
    <row r="294" spans="1:28" hidden="1" x14ac:dyDescent="0.25">
      <c r="A294" s="64"/>
      <c r="B294" s="61"/>
      <c r="C294" s="6"/>
      <c r="D294" s="140"/>
      <c r="E294" s="140"/>
      <c r="F294" s="145"/>
      <c r="G294" s="140"/>
      <c r="H294" s="145"/>
      <c r="I294" s="127"/>
      <c r="J294" s="214"/>
      <c r="K294" s="282"/>
      <c r="L294" s="127"/>
      <c r="M294" s="145"/>
      <c r="N294" s="145"/>
      <c r="O294" s="127"/>
      <c r="Q294" s="140"/>
      <c r="R294" s="140"/>
      <c r="S294" s="208"/>
      <c r="T294" s="127"/>
      <c r="V294" s="140"/>
      <c r="W294" s="140"/>
      <c r="X294" s="6"/>
      <c r="Y294" s="48"/>
      <c r="Z294" s="6"/>
      <c r="AA294" s="6"/>
      <c r="AB294" s="6"/>
    </row>
    <row r="295" spans="1:28" hidden="1" x14ac:dyDescent="0.25">
      <c r="A295" s="64"/>
      <c r="B295" s="61"/>
      <c r="C295" s="6"/>
      <c r="D295" s="140"/>
      <c r="E295" s="140"/>
      <c r="F295" s="145"/>
      <c r="G295" s="140"/>
      <c r="H295" s="145"/>
      <c r="I295" s="127"/>
      <c r="J295" s="214"/>
      <c r="K295" s="282"/>
      <c r="L295" s="127"/>
      <c r="M295" s="145"/>
      <c r="N295" s="145"/>
      <c r="O295" s="127"/>
      <c r="Q295" s="140"/>
      <c r="R295" s="140"/>
      <c r="S295" s="208"/>
      <c r="T295" s="127"/>
      <c r="V295" s="140"/>
      <c r="W295" s="140"/>
      <c r="X295" s="6"/>
      <c r="Y295" s="48"/>
      <c r="Z295" s="6"/>
      <c r="AA295" s="6"/>
      <c r="AB295" s="6"/>
    </row>
    <row r="296" spans="1:28" hidden="1" x14ac:dyDescent="0.25">
      <c r="A296" s="64"/>
      <c r="B296" s="61"/>
      <c r="C296" s="6"/>
      <c r="D296" s="140"/>
      <c r="E296" s="140"/>
      <c r="F296" s="145"/>
      <c r="G296" s="140"/>
      <c r="H296" s="145"/>
      <c r="I296" s="127"/>
      <c r="J296" s="214"/>
      <c r="K296" s="282"/>
      <c r="L296" s="127"/>
      <c r="M296" s="145"/>
      <c r="N296" s="145"/>
      <c r="O296" s="127"/>
      <c r="Q296" s="140"/>
      <c r="R296" s="140"/>
      <c r="S296" s="208"/>
      <c r="T296" s="127"/>
      <c r="V296" s="140"/>
      <c r="W296" s="140"/>
      <c r="X296" s="6"/>
      <c r="Y296" s="48"/>
      <c r="Z296" s="6"/>
      <c r="AA296" s="6"/>
      <c r="AB296" s="6"/>
    </row>
    <row r="297" spans="1:28" hidden="1" x14ac:dyDescent="0.25">
      <c r="A297" s="64"/>
      <c r="B297" s="61"/>
      <c r="C297" s="6"/>
      <c r="D297" s="140"/>
      <c r="E297" s="140"/>
      <c r="F297" s="145"/>
      <c r="G297" s="140"/>
      <c r="H297" s="145"/>
      <c r="I297" s="127"/>
      <c r="J297" s="214"/>
      <c r="K297" s="282"/>
      <c r="L297" s="127"/>
      <c r="M297" s="145"/>
      <c r="N297" s="145"/>
      <c r="O297" s="127"/>
      <c r="Q297" s="140"/>
      <c r="R297" s="140"/>
      <c r="S297" s="208"/>
      <c r="T297" s="127"/>
      <c r="V297" s="140"/>
      <c r="W297" s="140"/>
      <c r="X297" s="6"/>
      <c r="Y297" s="48"/>
      <c r="Z297" s="6"/>
      <c r="AA297" s="6"/>
      <c r="AB297" s="6"/>
    </row>
    <row r="298" spans="1:28" hidden="1" x14ac:dyDescent="0.25">
      <c r="A298" s="64"/>
      <c r="B298" s="61"/>
      <c r="C298" s="6"/>
      <c r="D298" s="140"/>
      <c r="E298" s="140"/>
      <c r="F298" s="145"/>
      <c r="G298" s="140"/>
      <c r="H298" s="145"/>
      <c r="I298" s="127"/>
      <c r="J298" s="214"/>
      <c r="K298" s="282"/>
      <c r="L298" s="127"/>
      <c r="M298" s="145"/>
      <c r="N298" s="145"/>
      <c r="O298" s="127"/>
      <c r="Q298" s="140"/>
      <c r="R298" s="140"/>
      <c r="S298" s="208"/>
      <c r="T298" s="127"/>
      <c r="V298" s="140"/>
      <c r="W298" s="140"/>
      <c r="X298" s="6"/>
      <c r="Y298" s="48"/>
      <c r="Z298" s="6"/>
      <c r="AA298" s="6"/>
      <c r="AB298" s="6"/>
    </row>
    <row r="299" spans="1:28" hidden="1" x14ac:dyDescent="0.25">
      <c r="A299" s="64"/>
      <c r="B299" s="61"/>
      <c r="C299" s="6"/>
      <c r="D299" s="140"/>
      <c r="E299" s="140"/>
      <c r="F299" s="145"/>
      <c r="G299" s="140"/>
      <c r="H299" s="145"/>
      <c r="I299" s="127"/>
      <c r="J299" s="214"/>
      <c r="K299" s="282"/>
      <c r="L299" s="127"/>
      <c r="M299" s="145"/>
      <c r="N299" s="145"/>
      <c r="O299" s="127"/>
      <c r="Q299" s="140"/>
      <c r="R299" s="140"/>
      <c r="S299" s="208"/>
      <c r="T299" s="127"/>
      <c r="V299" s="140"/>
      <c r="W299" s="140"/>
      <c r="X299" s="6"/>
      <c r="Y299" s="48"/>
      <c r="Z299" s="6"/>
      <c r="AA299" s="6"/>
      <c r="AB299" s="6"/>
    </row>
    <row r="300" spans="1:28" hidden="1" x14ac:dyDescent="0.25">
      <c r="A300" s="64"/>
      <c r="B300" s="61"/>
      <c r="C300" s="6"/>
      <c r="D300" s="140"/>
      <c r="E300" s="140"/>
      <c r="F300" s="145"/>
      <c r="G300" s="140"/>
      <c r="H300" s="145"/>
      <c r="I300" s="127"/>
      <c r="J300" s="214"/>
      <c r="K300" s="282"/>
      <c r="L300" s="127"/>
      <c r="M300" s="145"/>
      <c r="N300" s="145"/>
      <c r="O300" s="127"/>
      <c r="Q300" s="140"/>
      <c r="R300" s="140"/>
      <c r="S300" s="208"/>
      <c r="T300" s="127"/>
      <c r="V300" s="140"/>
      <c r="W300" s="140"/>
      <c r="X300" s="6"/>
      <c r="Y300" s="48"/>
      <c r="Z300" s="6"/>
      <c r="AA300" s="6"/>
      <c r="AB300" s="6"/>
    </row>
    <row r="301" spans="1:28" hidden="1" x14ac:dyDescent="0.25">
      <c r="A301" s="64"/>
      <c r="B301" s="61"/>
      <c r="C301" s="6"/>
      <c r="D301" s="140"/>
      <c r="E301" s="140"/>
      <c r="F301" s="145"/>
      <c r="G301" s="140"/>
      <c r="H301" s="145"/>
      <c r="I301" s="127"/>
      <c r="J301" s="214"/>
      <c r="K301" s="282"/>
      <c r="L301" s="127"/>
      <c r="M301" s="145"/>
      <c r="N301" s="145"/>
      <c r="O301" s="127"/>
      <c r="Q301" s="140"/>
      <c r="R301" s="140"/>
      <c r="S301" s="208"/>
      <c r="T301" s="127"/>
      <c r="V301" s="140"/>
      <c r="W301" s="140"/>
      <c r="X301" s="6"/>
      <c r="Y301" s="48"/>
      <c r="Z301" s="6"/>
      <c r="AA301" s="6"/>
      <c r="AB301" s="6"/>
    </row>
    <row r="302" spans="1:28" hidden="1" x14ac:dyDescent="0.25">
      <c r="A302" s="64"/>
      <c r="B302" s="61"/>
      <c r="C302" s="6"/>
      <c r="D302" s="140"/>
      <c r="E302" s="140"/>
      <c r="F302" s="145"/>
      <c r="G302" s="140"/>
      <c r="H302" s="145"/>
      <c r="I302" s="127"/>
      <c r="J302" s="214"/>
      <c r="K302" s="282"/>
      <c r="L302" s="127"/>
      <c r="M302" s="145"/>
      <c r="N302" s="145"/>
      <c r="O302" s="127"/>
      <c r="Q302" s="140"/>
      <c r="R302" s="140"/>
      <c r="S302" s="208"/>
      <c r="T302" s="127"/>
      <c r="V302" s="140"/>
      <c r="W302" s="140"/>
      <c r="X302" s="6"/>
      <c r="Y302" s="48"/>
      <c r="Z302" s="6"/>
      <c r="AA302" s="6"/>
      <c r="AB302" s="6"/>
    </row>
    <row r="303" spans="1:28" hidden="1" x14ac:dyDescent="0.25">
      <c r="A303" s="64"/>
      <c r="B303" s="61"/>
      <c r="C303" s="6"/>
      <c r="D303" s="140"/>
      <c r="E303" s="140"/>
      <c r="F303" s="145"/>
      <c r="G303" s="140"/>
      <c r="H303" s="145"/>
      <c r="I303" s="127"/>
      <c r="J303" s="214"/>
      <c r="K303" s="282"/>
      <c r="L303" s="127"/>
      <c r="M303" s="145"/>
      <c r="N303" s="145"/>
      <c r="O303" s="127"/>
      <c r="Q303" s="140"/>
      <c r="R303" s="140"/>
      <c r="S303" s="208"/>
      <c r="T303" s="127"/>
      <c r="V303" s="140"/>
      <c r="W303" s="140"/>
      <c r="X303" s="6"/>
      <c r="Y303" s="48"/>
      <c r="Z303" s="6"/>
      <c r="AA303" s="6"/>
      <c r="AB303" s="6"/>
    </row>
    <row r="304" spans="1:28" hidden="1" x14ac:dyDescent="0.25">
      <c r="A304" s="64"/>
      <c r="B304" s="61"/>
      <c r="C304" s="6"/>
      <c r="D304" s="140"/>
      <c r="E304" s="140"/>
      <c r="F304" s="145"/>
      <c r="G304" s="140"/>
      <c r="H304" s="145"/>
      <c r="I304" s="127"/>
      <c r="J304" s="214"/>
      <c r="K304" s="282"/>
      <c r="L304" s="127"/>
      <c r="M304" s="145"/>
      <c r="N304" s="145"/>
      <c r="O304" s="127"/>
      <c r="Q304" s="140"/>
      <c r="R304" s="140"/>
      <c r="S304" s="208"/>
      <c r="T304" s="127"/>
      <c r="V304" s="140"/>
      <c r="W304" s="140"/>
      <c r="X304" s="6"/>
      <c r="Y304" s="48"/>
      <c r="Z304" s="6"/>
      <c r="AA304" s="6"/>
      <c r="AB304" s="6"/>
    </row>
    <row r="305" spans="1:28" hidden="1" x14ac:dyDescent="0.25">
      <c r="A305" s="64"/>
      <c r="B305" s="61"/>
      <c r="C305" s="6"/>
      <c r="D305" s="140"/>
      <c r="E305" s="140"/>
      <c r="F305" s="145"/>
      <c r="G305" s="140"/>
      <c r="H305" s="145"/>
      <c r="I305" s="127"/>
      <c r="J305" s="214"/>
      <c r="K305" s="282"/>
      <c r="L305" s="127"/>
      <c r="M305" s="145"/>
      <c r="N305" s="145"/>
      <c r="O305" s="127"/>
      <c r="Q305" s="140"/>
      <c r="R305" s="140"/>
      <c r="S305" s="208"/>
      <c r="T305" s="127"/>
      <c r="V305" s="140"/>
      <c r="W305" s="140"/>
      <c r="X305" s="6"/>
      <c r="Y305" s="48"/>
      <c r="Z305" s="6"/>
      <c r="AA305" s="6"/>
      <c r="AB305" s="6"/>
    </row>
    <row r="306" spans="1:28" hidden="1" x14ac:dyDescent="0.25">
      <c r="A306" s="64"/>
      <c r="B306" s="61"/>
      <c r="C306" s="6"/>
      <c r="D306" s="140"/>
      <c r="E306" s="140"/>
      <c r="F306" s="145"/>
      <c r="G306" s="140"/>
      <c r="H306" s="145"/>
      <c r="I306" s="127"/>
      <c r="J306" s="214"/>
      <c r="K306" s="282"/>
      <c r="L306" s="127"/>
      <c r="M306" s="145"/>
      <c r="N306" s="145"/>
      <c r="O306" s="127"/>
      <c r="Q306" s="140"/>
      <c r="R306" s="140"/>
      <c r="S306" s="208"/>
      <c r="T306" s="127"/>
      <c r="V306" s="140"/>
      <c r="W306" s="140"/>
      <c r="X306" s="6"/>
      <c r="Y306" s="48"/>
      <c r="Z306" s="6"/>
      <c r="AA306" s="6"/>
      <c r="AB306" s="6"/>
    </row>
    <row r="307" spans="1:28" hidden="1" x14ac:dyDescent="0.25">
      <c r="A307" s="64"/>
      <c r="B307" s="61"/>
      <c r="C307" s="6"/>
      <c r="D307" s="140"/>
      <c r="E307" s="140"/>
      <c r="F307" s="145"/>
      <c r="G307" s="140"/>
      <c r="H307" s="145"/>
      <c r="I307" s="127"/>
      <c r="J307" s="214"/>
      <c r="K307" s="282"/>
      <c r="L307" s="127"/>
      <c r="M307" s="145"/>
      <c r="N307" s="145"/>
      <c r="O307" s="127"/>
      <c r="Q307" s="140"/>
      <c r="R307" s="140"/>
      <c r="S307" s="208"/>
      <c r="T307" s="127"/>
      <c r="V307" s="140"/>
      <c r="W307" s="140"/>
      <c r="X307" s="6"/>
      <c r="Y307" s="48"/>
      <c r="Z307" s="6"/>
      <c r="AA307" s="6"/>
      <c r="AB307" s="6"/>
    </row>
    <row r="308" spans="1:28" hidden="1" x14ac:dyDescent="0.25">
      <c r="A308" s="64"/>
      <c r="B308" s="61"/>
      <c r="C308" s="6"/>
      <c r="D308" s="140"/>
      <c r="E308" s="140"/>
      <c r="F308" s="145"/>
      <c r="G308" s="140"/>
      <c r="H308" s="145"/>
      <c r="I308" s="127"/>
      <c r="J308" s="214"/>
      <c r="K308" s="282"/>
      <c r="L308" s="127"/>
      <c r="M308" s="145"/>
      <c r="N308" s="145"/>
      <c r="O308" s="127"/>
      <c r="Q308" s="140"/>
      <c r="R308" s="140"/>
      <c r="S308" s="208"/>
      <c r="T308" s="127"/>
      <c r="V308" s="140"/>
      <c r="W308" s="140"/>
      <c r="X308" s="6"/>
      <c r="Y308" s="48"/>
      <c r="Z308" s="6"/>
      <c r="AA308" s="6"/>
      <c r="AB308" s="6"/>
    </row>
    <row r="309" spans="1:28" hidden="1" x14ac:dyDescent="0.25">
      <c r="A309" s="64"/>
      <c r="B309" s="61"/>
      <c r="C309" s="6"/>
      <c r="D309" s="140"/>
      <c r="E309" s="140"/>
      <c r="F309" s="145"/>
      <c r="G309" s="140"/>
      <c r="H309" s="145"/>
      <c r="I309" s="127"/>
      <c r="J309" s="214"/>
      <c r="K309" s="282"/>
      <c r="L309" s="127"/>
      <c r="M309" s="145"/>
      <c r="N309" s="145"/>
      <c r="O309" s="127"/>
      <c r="Q309" s="140"/>
      <c r="R309" s="140"/>
      <c r="S309" s="208"/>
      <c r="T309" s="127"/>
      <c r="V309" s="140"/>
      <c r="W309" s="140"/>
      <c r="X309" s="6"/>
      <c r="Y309" s="48"/>
      <c r="Z309" s="6"/>
      <c r="AA309" s="6"/>
      <c r="AB309" s="6"/>
    </row>
    <row r="310" spans="1:28" hidden="1" x14ac:dyDescent="0.25">
      <c r="A310" s="64"/>
      <c r="B310" s="61"/>
      <c r="C310" s="6"/>
      <c r="D310" s="140"/>
      <c r="E310" s="140"/>
      <c r="F310" s="145"/>
      <c r="G310" s="140"/>
      <c r="H310" s="145"/>
      <c r="I310" s="127"/>
      <c r="J310" s="214"/>
      <c r="K310" s="282"/>
      <c r="L310" s="127"/>
      <c r="M310" s="145"/>
      <c r="N310" s="145"/>
      <c r="O310" s="127"/>
      <c r="Q310" s="140"/>
      <c r="R310" s="140"/>
      <c r="S310" s="208"/>
      <c r="T310" s="127"/>
      <c r="V310" s="140"/>
      <c r="W310" s="140"/>
      <c r="X310" s="6"/>
      <c r="Y310" s="48"/>
      <c r="Z310" s="6"/>
      <c r="AA310" s="6"/>
      <c r="AB310" s="6"/>
    </row>
    <row r="311" spans="1:28" hidden="1" x14ac:dyDescent="0.25">
      <c r="A311" s="64"/>
      <c r="B311" s="61"/>
      <c r="C311" s="6"/>
      <c r="D311" s="140"/>
      <c r="E311" s="140"/>
      <c r="F311" s="145"/>
      <c r="G311" s="140"/>
      <c r="H311" s="145"/>
      <c r="I311" s="127"/>
      <c r="J311" s="214"/>
      <c r="K311" s="282"/>
      <c r="L311" s="127"/>
      <c r="M311" s="145"/>
      <c r="N311" s="145"/>
      <c r="O311" s="127"/>
      <c r="Q311" s="140"/>
      <c r="R311" s="140"/>
      <c r="S311" s="208"/>
      <c r="T311" s="127"/>
      <c r="V311" s="140"/>
      <c r="W311" s="140"/>
      <c r="X311" s="6"/>
      <c r="Y311" s="48"/>
      <c r="Z311" s="6"/>
      <c r="AA311" s="6"/>
      <c r="AB311" s="6"/>
    </row>
    <row r="312" spans="1:28" hidden="1" x14ac:dyDescent="0.25">
      <c r="A312" s="64"/>
      <c r="B312" s="61"/>
      <c r="C312" s="6"/>
      <c r="D312" s="140"/>
      <c r="E312" s="140"/>
      <c r="F312" s="145"/>
      <c r="G312" s="140"/>
      <c r="H312" s="145"/>
      <c r="I312" s="127"/>
      <c r="J312" s="214"/>
      <c r="K312" s="282"/>
      <c r="L312" s="127"/>
      <c r="M312" s="145"/>
      <c r="N312" s="145"/>
      <c r="O312" s="127"/>
      <c r="Q312" s="140"/>
      <c r="R312" s="140"/>
      <c r="S312" s="208"/>
      <c r="T312" s="127"/>
      <c r="V312" s="140"/>
      <c r="W312" s="140"/>
      <c r="X312" s="6"/>
      <c r="Y312" s="48"/>
      <c r="Z312" s="6"/>
      <c r="AA312" s="6"/>
      <c r="AB312" s="6"/>
    </row>
    <row r="313" spans="1:28" hidden="1" x14ac:dyDescent="0.25">
      <c r="A313" s="64"/>
      <c r="B313" s="61"/>
      <c r="C313" s="6"/>
      <c r="D313" s="140"/>
      <c r="E313" s="140"/>
      <c r="F313" s="145"/>
      <c r="G313" s="140"/>
      <c r="H313" s="145"/>
      <c r="I313" s="127"/>
      <c r="J313" s="214"/>
      <c r="K313" s="282"/>
      <c r="L313" s="127"/>
      <c r="M313" s="145"/>
      <c r="N313" s="145"/>
      <c r="O313" s="127"/>
      <c r="Q313" s="140"/>
      <c r="R313" s="140"/>
      <c r="S313" s="208"/>
      <c r="T313" s="127"/>
      <c r="V313" s="140"/>
      <c r="W313" s="140"/>
      <c r="X313" s="6"/>
      <c r="Y313" s="48"/>
      <c r="Z313" s="6"/>
      <c r="AA313" s="6"/>
      <c r="AB313" s="6"/>
    </row>
    <row r="314" spans="1:28" hidden="1" x14ac:dyDescent="0.25">
      <c r="A314" s="64"/>
      <c r="B314" s="61"/>
      <c r="C314" s="6"/>
      <c r="D314" s="140"/>
      <c r="E314" s="140"/>
      <c r="F314" s="145"/>
      <c r="G314" s="140"/>
      <c r="H314" s="145"/>
      <c r="I314" s="127"/>
      <c r="J314" s="214"/>
      <c r="K314" s="282"/>
      <c r="L314" s="127"/>
      <c r="M314" s="145"/>
      <c r="N314" s="145"/>
      <c r="O314" s="127"/>
      <c r="Q314" s="140"/>
      <c r="R314" s="140"/>
      <c r="S314" s="208"/>
      <c r="T314" s="127"/>
      <c r="V314" s="140"/>
      <c r="W314" s="140"/>
      <c r="X314" s="6"/>
      <c r="Y314" s="48"/>
      <c r="Z314" s="6"/>
      <c r="AA314" s="6"/>
      <c r="AB314" s="6"/>
    </row>
    <row r="315" spans="1:28" hidden="1" x14ac:dyDescent="0.25">
      <c r="A315" s="64"/>
      <c r="B315" s="61"/>
      <c r="C315" s="6"/>
      <c r="D315" s="140"/>
      <c r="E315" s="140"/>
      <c r="F315" s="145"/>
      <c r="G315" s="140"/>
      <c r="H315" s="145"/>
      <c r="I315" s="127"/>
      <c r="J315" s="214"/>
      <c r="K315" s="282"/>
      <c r="L315" s="127"/>
      <c r="M315" s="145"/>
      <c r="N315" s="145"/>
      <c r="O315" s="127"/>
      <c r="Q315" s="140"/>
      <c r="R315" s="140"/>
      <c r="S315" s="208"/>
      <c r="T315" s="127"/>
      <c r="V315" s="140"/>
      <c r="W315" s="140"/>
      <c r="X315" s="6"/>
      <c r="Y315" s="48"/>
      <c r="Z315" s="6"/>
      <c r="AA315" s="6"/>
      <c r="AB315" s="6"/>
    </row>
    <row r="316" spans="1:28" hidden="1" x14ac:dyDescent="0.25">
      <c r="A316" s="64"/>
      <c r="B316" s="61"/>
      <c r="C316" s="6"/>
      <c r="D316" s="140"/>
      <c r="E316" s="140"/>
      <c r="F316" s="145"/>
      <c r="G316" s="140"/>
      <c r="H316" s="145"/>
      <c r="I316" s="127"/>
      <c r="J316" s="214"/>
      <c r="K316" s="282"/>
      <c r="L316" s="127"/>
      <c r="M316" s="145"/>
      <c r="N316" s="145"/>
      <c r="O316" s="127"/>
      <c r="Q316" s="140"/>
      <c r="R316" s="140"/>
      <c r="S316" s="208"/>
      <c r="T316" s="127"/>
      <c r="V316" s="140"/>
      <c r="W316" s="140"/>
      <c r="X316" s="6"/>
      <c r="Y316" s="48"/>
      <c r="Z316" s="6"/>
      <c r="AA316" s="6"/>
      <c r="AB316" s="6"/>
    </row>
    <row r="317" spans="1:28" hidden="1" x14ac:dyDescent="0.25">
      <c r="A317" s="64"/>
      <c r="B317" s="61"/>
      <c r="C317" s="6"/>
      <c r="D317" s="140"/>
      <c r="E317" s="140"/>
      <c r="F317" s="145"/>
      <c r="G317" s="140"/>
      <c r="H317" s="145"/>
      <c r="I317" s="127"/>
      <c r="J317" s="214"/>
      <c r="K317" s="282"/>
      <c r="L317" s="127"/>
      <c r="M317" s="145"/>
      <c r="N317" s="145"/>
      <c r="O317" s="127"/>
      <c r="Q317" s="140"/>
      <c r="R317" s="140"/>
      <c r="S317" s="208"/>
      <c r="T317" s="127"/>
      <c r="V317" s="140"/>
      <c r="W317" s="140"/>
      <c r="X317" s="6"/>
      <c r="Y317" s="48"/>
      <c r="Z317" s="6"/>
      <c r="AA317" s="6"/>
      <c r="AB317" s="6"/>
    </row>
    <row r="318" spans="1:28" hidden="1" x14ac:dyDescent="0.25">
      <c r="A318" s="64"/>
      <c r="B318" s="61"/>
      <c r="C318" s="6"/>
      <c r="D318" s="140"/>
      <c r="E318" s="140"/>
      <c r="F318" s="145"/>
      <c r="G318" s="140"/>
      <c r="H318" s="145"/>
      <c r="I318" s="127"/>
      <c r="J318" s="214"/>
      <c r="K318" s="282"/>
      <c r="L318" s="127"/>
      <c r="M318" s="145"/>
      <c r="N318" s="145"/>
      <c r="O318" s="127"/>
      <c r="Q318" s="140"/>
      <c r="R318" s="140"/>
      <c r="S318" s="208"/>
      <c r="T318" s="127"/>
      <c r="V318" s="140"/>
      <c r="W318" s="140"/>
      <c r="X318" s="6"/>
      <c r="Y318" s="48"/>
      <c r="Z318" s="6"/>
      <c r="AA318" s="6"/>
      <c r="AB318" s="6"/>
    </row>
    <row r="319" spans="1:28" hidden="1" x14ac:dyDescent="0.25">
      <c r="A319" s="64"/>
      <c r="B319" s="61"/>
      <c r="C319" s="6"/>
      <c r="D319" s="140"/>
      <c r="E319" s="140"/>
      <c r="F319" s="145"/>
      <c r="G319" s="140"/>
      <c r="H319" s="145"/>
      <c r="I319" s="127"/>
      <c r="J319" s="214"/>
      <c r="K319" s="282"/>
      <c r="L319" s="127"/>
      <c r="M319" s="145"/>
      <c r="N319" s="145"/>
      <c r="O319" s="127"/>
      <c r="Q319" s="140"/>
      <c r="R319" s="140"/>
      <c r="S319" s="208"/>
      <c r="T319" s="127"/>
      <c r="V319" s="140"/>
      <c r="W319" s="140"/>
      <c r="X319" s="6"/>
      <c r="Y319" s="48"/>
      <c r="Z319" s="6"/>
      <c r="AA319" s="6"/>
      <c r="AB319" s="6"/>
    </row>
    <row r="320" spans="1:28" hidden="1" x14ac:dyDescent="0.25">
      <c r="A320" s="64"/>
      <c r="B320" s="61"/>
      <c r="C320" s="6"/>
      <c r="D320" s="140"/>
      <c r="E320" s="140"/>
      <c r="F320" s="145"/>
      <c r="G320" s="140"/>
      <c r="H320" s="145"/>
      <c r="I320" s="127"/>
      <c r="J320" s="214"/>
      <c r="K320" s="282"/>
      <c r="L320" s="127"/>
      <c r="M320" s="145"/>
      <c r="N320" s="145"/>
      <c r="O320" s="127"/>
      <c r="Q320" s="140"/>
      <c r="R320" s="140"/>
      <c r="S320" s="208"/>
      <c r="T320" s="127"/>
      <c r="V320" s="140"/>
      <c r="W320" s="140"/>
      <c r="X320" s="6"/>
      <c r="Y320" s="48"/>
      <c r="Z320" s="6"/>
      <c r="AA320" s="6"/>
      <c r="AB320" s="6"/>
    </row>
    <row r="321" spans="1:28" hidden="1" x14ac:dyDescent="0.25">
      <c r="A321" s="64"/>
      <c r="B321" s="61"/>
      <c r="C321" s="6"/>
      <c r="D321" s="140"/>
      <c r="E321" s="140"/>
      <c r="F321" s="145"/>
      <c r="G321" s="140"/>
      <c r="H321" s="145"/>
      <c r="I321" s="127"/>
      <c r="J321" s="214"/>
      <c r="K321" s="282"/>
      <c r="L321" s="127"/>
      <c r="M321" s="145"/>
      <c r="N321" s="145"/>
      <c r="O321" s="127"/>
      <c r="Q321" s="140"/>
      <c r="R321" s="140"/>
      <c r="S321" s="208"/>
      <c r="T321" s="127"/>
      <c r="V321" s="140"/>
      <c r="W321" s="140"/>
      <c r="X321" s="6"/>
      <c r="Y321" s="48"/>
      <c r="Z321" s="6"/>
      <c r="AA321" s="6"/>
      <c r="AB321" s="6"/>
    </row>
    <row r="322" spans="1:28" hidden="1" x14ac:dyDescent="0.25">
      <c r="A322" s="64"/>
      <c r="B322" s="61"/>
      <c r="C322" s="6"/>
      <c r="D322" s="140"/>
      <c r="E322" s="140"/>
      <c r="F322" s="145"/>
      <c r="G322" s="140"/>
      <c r="H322" s="145"/>
      <c r="I322" s="127"/>
      <c r="J322" s="214"/>
      <c r="K322" s="282"/>
      <c r="L322" s="127"/>
      <c r="M322" s="145"/>
      <c r="N322" s="145"/>
      <c r="O322" s="127"/>
      <c r="Q322" s="140"/>
      <c r="R322" s="140"/>
      <c r="S322" s="208"/>
      <c r="T322" s="127"/>
      <c r="V322" s="140"/>
      <c r="W322" s="140"/>
      <c r="X322" s="6"/>
      <c r="Y322" s="48"/>
      <c r="Z322" s="6"/>
      <c r="AA322" s="6"/>
      <c r="AB322" s="6"/>
    </row>
    <row r="323" spans="1:28" hidden="1" x14ac:dyDescent="0.25">
      <c r="A323" s="64"/>
      <c r="B323" s="61"/>
      <c r="C323" s="6"/>
      <c r="D323" s="140"/>
      <c r="E323" s="140"/>
      <c r="F323" s="145"/>
      <c r="G323" s="140"/>
      <c r="H323" s="145"/>
      <c r="I323" s="127"/>
      <c r="J323" s="214"/>
      <c r="K323" s="282"/>
      <c r="L323" s="127"/>
      <c r="M323" s="145"/>
      <c r="N323" s="145"/>
      <c r="O323" s="127"/>
      <c r="Q323" s="140"/>
      <c r="R323" s="140"/>
      <c r="S323" s="208"/>
      <c r="T323" s="127"/>
      <c r="V323" s="140"/>
      <c r="W323" s="140"/>
      <c r="X323" s="6"/>
      <c r="Y323" s="48"/>
      <c r="Z323" s="6"/>
      <c r="AA323" s="6"/>
      <c r="AB323" s="6"/>
    </row>
    <row r="324" spans="1:28" hidden="1" x14ac:dyDescent="0.25">
      <c r="A324" s="64"/>
      <c r="B324" s="61"/>
      <c r="C324" s="6"/>
      <c r="D324" s="140"/>
      <c r="E324" s="140"/>
      <c r="F324" s="145"/>
      <c r="G324" s="140"/>
      <c r="H324" s="145"/>
      <c r="I324" s="127"/>
      <c r="J324" s="214"/>
      <c r="K324" s="282"/>
      <c r="L324" s="127"/>
      <c r="M324" s="145"/>
      <c r="N324" s="145"/>
      <c r="O324" s="127"/>
      <c r="Q324" s="140"/>
      <c r="R324" s="140"/>
      <c r="S324" s="208"/>
      <c r="T324" s="127"/>
      <c r="V324" s="140"/>
      <c r="W324" s="140"/>
      <c r="X324" s="6"/>
      <c r="Y324" s="48"/>
      <c r="Z324" s="6"/>
      <c r="AA324" s="6"/>
      <c r="AB324" s="6"/>
    </row>
    <row r="325" spans="1:28" hidden="1" x14ac:dyDescent="0.25">
      <c r="A325" s="64"/>
      <c r="B325" s="61"/>
      <c r="C325" s="6"/>
      <c r="D325" s="140"/>
      <c r="E325" s="140"/>
      <c r="F325" s="145"/>
      <c r="G325" s="140"/>
      <c r="H325" s="145"/>
      <c r="I325" s="127"/>
      <c r="J325" s="214"/>
      <c r="K325" s="282"/>
      <c r="L325" s="127"/>
      <c r="M325" s="145"/>
      <c r="N325" s="145"/>
      <c r="O325" s="127"/>
      <c r="Q325" s="140"/>
      <c r="R325" s="140"/>
      <c r="S325" s="208"/>
      <c r="T325" s="127"/>
      <c r="V325" s="140"/>
      <c r="W325" s="140"/>
      <c r="X325" s="6"/>
      <c r="Y325" s="48"/>
      <c r="Z325" s="6"/>
      <c r="AA325" s="6"/>
      <c r="AB325" s="6"/>
    </row>
    <row r="326" spans="1:28" hidden="1" x14ac:dyDescent="0.25">
      <c r="A326" s="64"/>
      <c r="B326" s="61"/>
      <c r="C326" s="6"/>
      <c r="D326" s="140"/>
      <c r="E326" s="140"/>
      <c r="F326" s="145"/>
      <c r="G326" s="140"/>
      <c r="H326" s="145"/>
      <c r="I326" s="127"/>
      <c r="J326" s="214"/>
      <c r="K326" s="282"/>
      <c r="L326" s="127"/>
      <c r="M326" s="145"/>
      <c r="N326" s="145"/>
      <c r="O326" s="127"/>
      <c r="Q326" s="140"/>
      <c r="R326" s="140"/>
      <c r="S326" s="208"/>
      <c r="T326" s="127"/>
      <c r="V326" s="140"/>
      <c r="W326" s="140"/>
      <c r="X326" s="6"/>
      <c r="Y326" s="48"/>
      <c r="Z326" s="6"/>
      <c r="AA326" s="6"/>
      <c r="AB326" s="6"/>
    </row>
    <row r="327" spans="1:28" hidden="1" x14ac:dyDescent="0.25">
      <c r="A327" s="64"/>
      <c r="B327" s="61"/>
      <c r="C327" s="6"/>
      <c r="D327" s="140"/>
      <c r="E327" s="140"/>
      <c r="F327" s="145"/>
      <c r="G327" s="140"/>
      <c r="H327" s="145"/>
      <c r="I327" s="127"/>
      <c r="J327" s="214"/>
      <c r="K327" s="282"/>
      <c r="L327" s="127"/>
      <c r="M327" s="145"/>
      <c r="N327" s="145"/>
      <c r="O327" s="127"/>
      <c r="Q327" s="140"/>
      <c r="R327" s="140"/>
      <c r="S327" s="208"/>
      <c r="T327" s="127"/>
      <c r="V327" s="140"/>
      <c r="W327" s="140"/>
      <c r="X327" s="6"/>
      <c r="Y327" s="48"/>
      <c r="Z327" s="6"/>
      <c r="AA327" s="6"/>
      <c r="AB327" s="6"/>
    </row>
    <row r="328" spans="1:28" hidden="1" x14ac:dyDescent="0.25">
      <c r="A328" s="64"/>
      <c r="B328" s="61"/>
      <c r="C328" s="6"/>
      <c r="D328" s="140"/>
      <c r="E328" s="140"/>
      <c r="F328" s="145"/>
      <c r="G328" s="140"/>
      <c r="H328" s="145"/>
      <c r="I328" s="127"/>
      <c r="J328" s="214"/>
      <c r="K328" s="282"/>
      <c r="L328" s="127"/>
      <c r="M328" s="145"/>
      <c r="N328" s="145"/>
      <c r="O328" s="127"/>
      <c r="Q328" s="140"/>
      <c r="R328" s="140"/>
      <c r="S328" s="208"/>
      <c r="T328" s="127"/>
      <c r="V328" s="140"/>
      <c r="W328" s="140"/>
      <c r="X328" s="6"/>
      <c r="Y328" s="48"/>
      <c r="Z328" s="6"/>
      <c r="AA328" s="6"/>
      <c r="AB328" s="6"/>
    </row>
    <row r="329" spans="1:28" hidden="1" x14ac:dyDescent="0.25">
      <c r="A329" s="64"/>
      <c r="B329" s="61"/>
      <c r="C329" s="6"/>
      <c r="D329" s="140"/>
      <c r="E329" s="140"/>
      <c r="F329" s="145"/>
      <c r="G329" s="140"/>
      <c r="H329" s="145"/>
      <c r="I329" s="127"/>
      <c r="J329" s="214"/>
      <c r="K329" s="282"/>
      <c r="L329" s="127"/>
      <c r="M329" s="145"/>
      <c r="N329" s="145"/>
      <c r="O329" s="127"/>
      <c r="Q329" s="140"/>
      <c r="R329" s="140"/>
      <c r="S329" s="208"/>
      <c r="T329" s="127"/>
      <c r="V329" s="140"/>
      <c r="W329" s="140"/>
      <c r="X329" s="6"/>
      <c r="Y329" s="48"/>
      <c r="Z329" s="6"/>
      <c r="AA329" s="6"/>
      <c r="AB329" s="6"/>
    </row>
    <row r="330" spans="1:28" hidden="1" x14ac:dyDescent="0.25">
      <c r="A330" s="64"/>
      <c r="B330" s="61"/>
      <c r="C330" s="6"/>
      <c r="D330" s="140"/>
      <c r="E330" s="140"/>
      <c r="F330" s="145"/>
      <c r="G330" s="140"/>
      <c r="H330" s="145"/>
      <c r="I330" s="127"/>
      <c r="J330" s="214"/>
      <c r="K330" s="282"/>
      <c r="L330" s="127"/>
      <c r="M330" s="145"/>
      <c r="N330" s="145"/>
      <c r="O330" s="127"/>
      <c r="Q330" s="140"/>
      <c r="R330" s="140"/>
      <c r="S330" s="208"/>
      <c r="T330" s="127"/>
      <c r="V330" s="140"/>
      <c r="W330" s="140"/>
      <c r="X330" s="6"/>
      <c r="Y330" s="48"/>
      <c r="Z330" s="6"/>
      <c r="AA330" s="6"/>
      <c r="AB330" s="6"/>
    </row>
    <row r="331" spans="1:28" hidden="1" x14ac:dyDescent="0.25">
      <c r="A331" s="64"/>
      <c r="B331" s="61"/>
      <c r="C331" s="6"/>
      <c r="D331" s="140"/>
      <c r="E331" s="140"/>
      <c r="F331" s="145"/>
      <c r="G331" s="140"/>
      <c r="H331" s="145"/>
      <c r="I331" s="127"/>
      <c r="J331" s="214"/>
      <c r="K331" s="282"/>
      <c r="L331" s="127"/>
      <c r="M331" s="145"/>
      <c r="N331" s="145"/>
      <c r="O331" s="127"/>
      <c r="Q331" s="140"/>
      <c r="R331" s="140"/>
      <c r="S331" s="208"/>
      <c r="T331" s="127"/>
      <c r="V331" s="140"/>
      <c r="W331" s="140"/>
      <c r="X331" s="6"/>
      <c r="Y331" s="48"/>
      <c r="Z331" s="6"/>
      <c r="AA331" s="6"/>
      <c r="AB331" s="6"/>
    </row>
    <row r="332" spans="1:28" hidden="1" x14ac:dyDescent="0.25">
      <c r="A332" s="64"/>
      <c r="B332" s="61"/>
      <c r="C332" s="6"/>
      <c r="D332" s="140"/>
      <c r="E332" s="140"/>
      <c r="F332" s="145"/>
      <c r="G332" s="140"/>
      <c r="H332" s="145"/>
      <c r="I332" s="127"/>
      <c r="J332" s="214"/>
      <c r="K332" s="282"/>
      <c r="L332" s="127"/>
      <c r="M332" s="145"/>
      <c r="N332" s="145"/>
      <c r="O332" s="127"/>
      <c r="Q332" s="140"/>
      <c r="R332" s="140"/>
      <c r="S332" s="208"/>
      <c r="T332" s="127"/>
      <c r="V332" s="140"/>
      <c r="W332" s="140"/>
      <c r="X332" s="6"/>
      <c r="Y332" s="48"/>
      <c r="Z332" s="6"/>
      <c r="AA332" s="6"/>
      <c r="AB332" s="6"/>
    </row>
    <row r="333" spans="1:28" hidden="1" x14ac:dyDescent="0.25">
      <c r="A333" s="64"/>
      <c r="B333" s="61"/>
      <c r="C333" s="6"/>
      <c r="D333" s="140"/>
      <c r="E333" s="140"/>
      <c r="F333" s="145"/>
      <c r="G333" s="140"/>
      <c r="H333" s="145"/>
      <c r="I333" s="127"/>
      <c r="J333" s="214"/>
      <c r="K333" s="282"/>
      <c r="L333" s="127"/>
      <c r="M333" s="145"/>
      <c r="N333" s="145"/>
      <c r="O333" s="127"/>
      <c r="Q333" s="140"/>
      <c r="R333" s="140"/>
      <c r="S333" s="208"/>
      <c r="T333" s="127"/>
      <c r="V333" s="140"/>
      <c r="W333" s="140"/>
      <c r="X333" s="6"/>
      <c r="Y333" s="48"/>
      <c r="Z333" s="6"/>
      <c r="AA333" s="6"/>
      <c r="AB333" s="6"/>
    </row>
    <row r="334" spans="1:28" hidden="1" x14ac:dyDescent="0.25">
      <c r="A334" s="64"/>
      <c r="B334" s="61"/>
      <c r="C334" s="6"/>
      <c r="D334" s="140"/>
      <c r="E334" s="140"/>
      <c r="F334" s="145"/>
      <c r="G334" s="140"/>
      <c r="H334" s="145"/>
      <c r="I334" s="127"/>
      <c r="J334" s="214"/>
      <c r="K334" s="282"/>
      <c r="L334" s="127"/>
      <c r="M334" s="145"/>
      <c r="N334" s="145"/>
      <c r="O334" s="127"/>
      <c r="Q334" s="140"/>
      <c r="R334" s="140"/>
      <c r="S334" s="208"/>
      <c r="T334" s="127"/>
      <c r="V334" s="140"/>
      <c r="W334" s="140"/>
      <c r="X334" s="6"/>
      <c r="Y334" s="48"/>
      <c r="Z334" s="6"/>
      <c r="AA334" s="6"/>
      <c r="AB334" s="6"/>
    </row>
    <row r="335" spans="1:28" hidden="1" x14ac:dyDescent="0.25">
      <c r="A335" s="64"/>
      <c r="B335" s="61"/>
      <c r="C335" s="6"/>
      <c r="D335" s="140"/>
      <c r="E335" s="140"/>
      <c r="F335" s="145"/>
      <c r="G335" s="140"/>
      <c r="H335" s="145"/>
      <c r="I335" s="127"/>
      <c r="J335" s="214"/>
      <c r="K335" s="282"/>
      <c r="L335" s="127"/>
      <c r="M335" s="145"/>
      <c r="N335" s="145"/>
      <c r="O335" s="127"/>
      <c r="Q335" s="140"/>
      <c r="R335" s="140"/>
      <c r="S335" s="208"/>
      <c r="T335" s="127"/>
      <c r="V335" s="140"/>
      <c r="W335" s="140"/>
      <c r="X335" s="6"/>
      <c r="Y335" s="48"/>
      <c r="Z335" s="6"/>
      <c r="AA335" s="6"/>
      <c r="AB335" s="6"/>
    </row>
    <row r="336" spans="1:28" hidden="1" x14ac:dyDescent="0.25">
      <c r="A336" s="64"/>
      <c r="B336" s="61"/>
      <c r="C336" s="6"/>
      <c r="D336" s="140"/>
      <c r="E336" s="140"/>
      <c r="F336" s="145"/>
      <c r="G336" s="140"/>
      <c r="H336" s="145"/>
      <c r="I336" s="127"/>
      <c r="J336" s="214"/>
      <c r="K336" s="282"/>
      <c r="L336" s="127"/>
      <c r="M336" s="145"/>
      <c r="N336" s="145"/>
      <c r="O336" s="127"/>
      <c r="Q336" s="140"/>
      <c r="R336" s="140"/>
      <c r="S336" s="208"/>
      <c r="T336" s="127"/>
      <c r="V336" s="140"/>
      <c r="W336" s="140"/>
      <c r="X336" s="6"/>
      <c r="Y336" s="48"/>
      <c r="Z336" s="6"/>
      <c r="AA336" s="6"/>
      <c r="AB336" s="6"/>
    </row>
    <row r="337" spans="1:28" hidden="1" x14ac:dyDescent="0.25">
      <c r="A337" s="64"/>
      <c r="B337" s="61"/>
      <c r="C337" s="6"/>
      <c r="D337" s="140"/>
      <c r="E337" s="140"/>
      <c r="F337" s="145"/>
      <c r="G337" s="140"/>
      <c r="H337" s="145"/>
      <c r="I337" s="127"/>
      <c r="J337" s="214"/>
      <c r="K337" s="282"/>
      <c r="L337" s="127"/>
      <c r="M337" s="145"/>
      <c r="N337" s="145"/>
      <c r="O337" s="127"/>
      <c r="Q337" s="140"/>
      <c r="R337" s="140"/>
      <c r="S337" s="208"/>
      <c r="T337" s="127"/>
      <c r="V337" s="140"/>
      <c r="W337" s="140"/>
      <c r="X337" s="6"/>
      <c r="Y337" s="48"/>
      <c r="Z337" s="6"/>
      <c r="AA337" s="6"/>
      <c r="AB337" s="6"/>
    </row>
    <row r="338" spans="1:28" hidden="1" x14ac:dyDescent="0.25">
      <c r="A338" s="64"/>
      <c r="B338" s="61"/>
      <c r="C338" s="6"/>
      <c r="D338" s="140"/>
      <c r="E338" s="140"/>
      <c r="F338" s="145"/>
      <c r="G338" s="140"/>
      <c r="H338" s="145"/>
      <c r="I338" s="127"/>
      <c r="J338" s="214"/>
      <c r="K338" s="282"/>
      <c r="L338" s="127"/>
      <c r="M338" s="145"/>
      <c r="N338" s="145"/>
      <c r="O338" s="127"/>
      <c r="Q338" s="140"/>
      <c r="R338" s="140"/>
      <c r="S338" s="208"/>
      <c r="T338" s="127"/>
      <c r="V338" s="140"/>
      <c r="W338" s="140"/>
      <c r="X338" s="6"/>
      <c r="Y338" s="48"/>
      <c r="Z338" s="6"/>
      <c r="AA338" s="6"/>
      <c r="AB338" s="6"/>
    </row>
    <row r="339" spans="1:28" hidden="1" x14ac:dyDescent="0.25">
      <c r="A339" s="64"/>
      <c r="B339" s="61"/>
      <c r="C339" s="6"/>
      <c r="D339" s="140"/>
      <c r="E339" s="140"/>
      <c r="F339" s="145"/>
      <c r="G339" s="140"/>
      <c r="H339" s="145"/>
      <c r="I339" s="127"/>
      <c r="J339" s="214"/>
      <c r="K339" s="282"/>
      <c r="L339" s="127"/>
      <c r="M339" s="145"/>
      <c r="N339" s="145"/>
      <c r="O339" s="127"/>
      <c r="Q339" s="140"/>
      <c r="R339" s="140"/>
      <c r="S339" s="208"/>
      <c r="T339" s="127"/>
      <c r="V339" s="140"/>
      <c r="W339" s="140"/>
      <c r="X339" s="6"/>
      <c r="Y339" s="48"/>
      <c r="Z339" s="6"/>
      <c r="AA339" s="6"/>
      <c r="AB339" s="6"/>
    </row>
    <row r="340" spans="1:28" hidden="1" x14ac:dyDescent="0.25">
      <c r="A340" s="64"/>
      <c r="B340" s="61"/>
      <c r="C340" s="6"/>
      <c r="D340" s="140"/>
      <c r="E340" s="140"/>
      <c r="F340" s="145"/>
      <c r="G340" s="140"/>
      <c r="H340" s="145"/>
      <c r="I340" s="127"/>
      <c r="J340" s="214"/>
      <c r="K340" s="282"/>
      <c r="L340" s="127"/>
      <c r="M340" s="145"/>
      <c r="N340" s="145"/>
      <c r="O340" s="127"/>
      <c r="Q340" s="140"/>
      <c r="R340" s="140"/>
      <c r="S340" s="208"/>
      <c r="T340" s="127"/>
      <c r="V340" s="140"/>
      <c r="W340" s="140"/>
      <c r="X340" s="6"/>
      <c r="Y340" s="48"/>
      <c r="Z340" s="6"/>
      <c r="AA340" s="6"/>
      <c r="AB340" s="6"/>
    </row>
    <row r="341" spans="1:28" hidden="1" x14ac:dyDescent="0.25">
      <c r="A341" s="64"/>
      <c r="B341" s="61"/>
      <c r="C341" s="6"/>
      <c r="D341" s="140"/>
      <c r="E341" s="140"/>
      <c r="F341" s="145"/>
      <c r="G341" s="140"/>
      <c r="H341" s="145"/>
      <c r="I341" s="127"/>
      <c r="J341" s="214"/>
      <c r="K341" s="282"/>
      <c r="L341" s="127"/>
      <c r="M341" s="145"/>
      <c r="N341" s="145"/>
      <c r="O341" s="127"/>
      <c r="Q341" s="140"/>
      <c r="R341" s="140"/>
      <c r="S341" s="208"/>
      <c r="T341" s="127"/>
      <c r="V341" s="140"/>
      <c r="W341" s="140"/>
      <c r="X341" s="6"/>
      <c r="Y341" s="48"/>
      <c r="Z341" s="6"/>
      <c r="AA341" s="6"/>
      <c r="AB341" s="6"/>
    </row>
    <row r="342" spans="1:28" x14ac:dyDescent="0.25">
      <c r="A342" s="60"/>
      <c r="B342" s="61"/>
      <c r="C342" s="6"/>
      <c r="D342" s="140"/>
      <c r="E342" s="140"/>
      <c r="F342" s="142"/>
      <c r="G342" s="142"/>
      <c r="H342" s="142"/>
      <c r="I342" s="141"/>
      <c r="J342" s="188"/>
      <c r="K342" s="282"/>
      <c r="L342" s="141"/>
      <c r="M342" s="142"/>
      <c r="N342" s="142"/>
      <c r="O342" s="205"/>
      <c r="Q342" s="140"/>
      <c r="R342" s="140"/>
      <c r="S342" s="142"/>
      <c r="T342" s="206"/>
      <c r="V342" s="140"/>
      <c r="W342" s="140"/>
      <c r="X342" s="6"/>
      <c r="Y342" s="48"/>
      <c r="Z342" s="6"/>
      <c r="AA342" s="6"/>
      <c r="AB342" s="6"/>
    </row>
    <row r="343" spans="1:28" x14ac:dyDescent="0.25">
      <c r="A343" s="68" t="s">
        <v>128</v>
      </c>
      <c r="B343" s="61"/>
      <c r="C343" s="7">
        <f>SUM(C344:C347)</f>
        <v>0</v>
      </c>
      <c r="D343" s="145">
        <f>SUM(D344:D347)</f>
        <v>40655000</v>
      </c>
      <c r="E343" s="145">
        <f>SUM(E344:E347)</f>
        <v>9637691.8900000006</v>
      </c>
      <c r="F343" s="145">
        <f>D343+E343</f>
        <v>50292691.890000001</v>
      </c>
      <c r="G343" s="145">
        <f>SUM(G344:G347)</f>
        <v>9740554.0600000005</v>
      </c>
      <c r="H343" s="145">
        <f>F343-G343</f>
        <v>40552137.829999998</v>
      </c>
      <c r="I343" s="127">
        <f>G343/F343</f>
        <v>0.19367732555068848</v>
      </c>
      <c r="J343" s="145">
        <f>SUM(J344:J347)</f>
        <v>0</v>
      </c>
      <c r="K343" s="282">
        <f>SUM(K344:K347)</f>
        <v>5487264.2799999993</v>
      </c>
      <c r="L343" s="127">
        <f>K343/F343</f>
        <v>0.10910659329991174</v>
      </c>
      <c r="M343" s="145">
        <f>K343+G343+J343</f>
        <v>15227818.34</v>
      </c>
      <c r="N343" s="145">
        <f>H343-K343-J343</f>
        <v>35064873.549999997</v>
      </c>
      <c r="O343" s="213">
        <f>M343/F343</f>
        <v>0.30278391885060024</v>
      </c>
      <c r="Q343" s="145">
        <f>SUM(Q344:Q347)</f>
        <v>0</v>
      </c>
      <c r="R343" s="145">
        <f>SUM(R344:R347)</f>
        <v>0</v>
      </c>
      <c r="S343" s="145">
        <f>SUM(S344:S347)</f>
        <v>35064873.550000004</v>
      </c>
      <c r="T343" s="127">
        <f>+M343/(Q343+F343+R343)</f>
        <v>0.30278391885060024</v>
      </c>
      <c r="V343" s="145"/>
      <c r="W343" s="145">
        <f>SUM(W344:W347)</f>
        <v>0</v>
      </c>
      <c r="X343" s="7">
        <f>SUM(X344:X347)</f>
        <v>0</v>
      </c>
      <c r="Y343" s="48"/>
      <c r="Z343" s="7">
        <f>SUM(Z344:Z347)</f>
        <v>0</v>
      </c>
      <c r="AA343" s="7">
        <f>SUM(AA344:AA347)</f>
        <v>0</v>
      </c>
      <c r="AB343" s="7">
        <f>SUM(AB344:AB347)</f>
        <v>0</v>
      </c>
    </row>
    <row r="344" spans="1:28" x14ac:dyDescent="0.25">
      <c r="A344" s="45" t="s">
        <v>31</v>
      </c>
      <c r="B344" s="61"/>
      <c r="C344" s="12">
        <f>+C271+C277+C279+C281+C283+C284+C285+C286+C294+C295+C296+C298+C299+C300+C301+C302+C303+C304+C305+C308+C309+C312+C313+C314+C315+C318+C319+C320</f>
        <v>0</v>
      </c>
      <c r="D344" s="183">
        <f>+D271+D277+D279</f>
        <v>6465000</v>
      </c>
      <c r="E344" s="183">
        <f>+E271+E277+E279</f>
        <v>4282679</v>
      </c>
      <c r="F344" s="145">
        <f>D344+E344</f>
        <v>10747679</v>
      </c>
      <c r="G344" s="183">
        <f>+G271+G277+G279</f>
        <v>2871007.02</v>
      </c>
      <c r="H344" s="145">
        <f>F344-G344</f>
        <v>7876671.9800000004</v>
      </c>
      <c r="I344" s="127">
        <f>G344/F344</f>
        <v>0.2671280952845726</v>
      </c>
      <c r="J344" s="183">
        <f>+J271+J277+J279</f>
        <v>0</v>
      </c>
      <c r="K344" s="282">
        <f>+K271+K277+K279</f>
        <v>4034264.28</v>
      </c>
      <c r="L344" s="127">
        <f>K344/F344</f>
        <v>0.3753614412935109</v>
      </c>
      <c r="M344" s="183">
        <f>+M271+M277+M279</f>
        <v>6905271.2999999998</v>
      </c>
      <c r="N344" s="145">
        <f>H344-K344-J344</f>
        <v>3842407.7000000007</v>
      </c>
      <c r="O344" s="213">
        <f>M344/F344</f>
        <v>0.6424895365780835</v>
      </c>
      <c r="Q344" s="183">
        <f>+Q271+Q277+Q279</f>
        <v>0</v>
      </c>
      <c r="R344" s="183">
        <f>+R271+R277+R279</f>
        <v>0</v>
      </c>
      <c r="S344" s="208">
        <f>+N344+C344+Q344+R344</f>
        <v>3842407.7000000007</v>
      </c>
      <c r="T344" s="127">
        <f>+M344/(Q344+F344+R344)</f>
        <v>0.6424895365780835</v>
      </c>
      <c r="V344" s="183"/>
      <c r="W344" s="183">
        <f>+W271+W277+W279</f>
        <v>0</v>
      </c>
      <c r="X344" s="12">
        <f>+X271+X277+X279</f>
        <v>0</v>
      </c>
      <c r="Y344" s="48"/>
      <c r="Z344" s="12">
        <f>+Z271+Z277+Z279</f>
        <v>0</v>
      </c>
      <c r="AA344" s="12">
        <f>+AA271+AA277+AA279</f>
        <v>0</v>
      </c>
      <c r="AB344" s="12">
        <f>+AB271+AB277+AB279</f>
        <v>0</v>
      </c>
    </row>
    <row r="345" spans="1:28" ht="15.75" thickBot="1" x14ac:dyDescent="0.3">
      <c r="A345" s="298" t="s">
        <v>32</v>
      </c>
      <c r="B345" s="299"/>
      <c r="C345" s="300">
        <f>+C272+C278+C280+C282+C288+C289+C290+C287+C292+C317</f>
        <v>0</v>
      </c>
      <c r="D345" s="301">
        <f>+D272+D278</f>
        <v>34190000</v>
      </c>
      <c r="E345" s="301">
        <f>+E272+E278</f>
        <v>5355012.8900000006</v>
      </c>
      <c r="F345" s="302">
        <f>D345+E345</f>
        <v>39545012.890000001</v>
      </c>
      <c r="G345" s="301">
        <f>+G272+G278</f>
        <v>6869547.040000001</v>
      </c>
      <c r="H345" s="302">
        <f>F345-G345</f>
        <v>32675465.850000001</v>
      </c>
      <c r="I345" s="303">
        <f>G345/F345</f>
        <v>0.17371462386694903</v>
      </c>
      <c r="J345" s="301">
        <f>+J272+J278</f>
        <v>0</v>
      </c>
      <c r="K345" s="304">
        <f>+K272+K278</f>
        <v>1453000</v>
      </c>
      <c r="L345" s="303">
        <f>K345/F345</f>
        <v>3.6742939091756611E-2</v>
      </c>
      <c r="M345" s="301">
        <f>+M272+M278</f>
        <v>8322547.040000001</v>
      </c>
      <c r="N345" s="302">
        <f>H345-K345-J345</f>
        <v>31222465.850000001</v>
      </c>
      <c r="O345" s="305">
        <f>M345/F345</f>
        <v>0.21045756295870563</v>
      </c>
      <c r="P345" s="306"/>
      <c r="Q345" s="301">
        <f>+Q272+Q278</f>
        <v>0</v>
      </c>
      <c r="R345" s="301">
        <f>+R272+R278</f>
        <v>0</v>
      </c>
      <c r="S345" s="307">
        <f>+N345+C345+Q345+R345</f>
        <v>31222465.850000001</v>
      </c>
      <c r="T345" s="303">
        <f>+M345/(Q345+F345+R345)</f>
        <v>0.21045756295870563</v>
      </c>
      <c r="V345" s="183"/>
      <c r="W345" s="183">
        <f>+W272+W278</f>
        <v>0</v>
      </c>
      <c r="X345" s="12">
        <f>+X272+X278</f>
        <v>0</v>
      </c>
      <c r="Y345" s="48"/>
      <c r="Z345" s="12">
        <f>+Z272+Z278</f>
        <v>0</v>
      </c>
      <c r="AA345" s="12">
        <f>+AA272+AA278</f>
        <v>0</v>
      </c>
      <c r="AB345" s="12">
        <f>+AB272+AB278</f>
        <v>0</v>
      </c>
    </row>
    <row r="346" spans="1:28" hidden="1" x14ac:dyDescent="0.25">
      <c r="A346" s="289" t="s">
        <v>54</v>
      </c>
      <c r="B346" s="290"/>
      <c r="C346" s="291">
        <f>+C273</f>
        <v>0</v>
      </c>
      <c r="D346" s="292">
        <f>+D273</f>
        <v>0</v>
      </c>
      <c r="E346" s="292">
        <f>+E273</f>
        <v>0</v>
      </c>
      <c r="F346" s="293">
        <f>D346+E346</f>
        <v>0</v>
      </c>
      <c r="G346" s="292">
        <f>+G273</f>
        <v>0</v>
      </c>
      <c r="H346" s="293">
        <f>F346-G346</f>
        <v>0</v>
      </c>
      <c r="I346" s="294" t="e">
        <f>G346/F346</f>
        <v>#DIV/0!</v>
      </c>
      <c r="J346" s="292">
        <f>+J273</f>
        <v>0</v>
      </c>
      <c r="K346" s="295">
        <f>+K273</f>
        <v>0</v>
      </c>
      <c r="L346" s="294" t="e">
        <f>K346/F346</f>
        <v>#DIV/0!</v>
      </c>
      <c r="M346" s="292">
        <f>+M273</f>
        <v>0</v>
      </c>
      <c r="N346" s="293">
        <f>H346-K346-J346</f>
        <v>0</v>
      </c>
      <c r="O346" s="296" t="e">
        <f>M346/F346</f>
        <v>#DIV/0!</v>
      </c>
      <c r="Q346" s="292">
        <f>+Q273</f>
        <v>0</v>
      </c>
      <c r="R346" s="292">
        <f>+R273</f>
        <v>0</v>
      </c>
      <c r="S346" s="297">
        <f>+N346+C346+Q346+R346</f>
        <v>0</v>
      </c>
      <c r="T346" s="294" t="e">
        <f>+M346/(Q346+F346+R346)</f>
        <v>#DIV/0!</v>
      </c>
      <c r="V346" s="183">
        <f>+V273</f>
        <v>0</v>
      </c>
      <c r="W346" s="183">
        <f>+W273</f>
        <v>0</v>
      </c>
      <c r="X346" s="12">
        <f>+X273</f>
        <v>0</v>
      </c>
      <c r="Y346" s="48"/>
      <c r="Z346" s="12">
        <f>+Z273</f>
        <v>0</v>
      </c>
      <c r="AA346" s="12">
        <f>+AA273</f>
        <v>0</v>
      </c>
      <c r="AB346" s="12">
        <f>+AB273</f>
        <v>0</v>
      </c>
    </row>
    <row r="347" spans="1:28" hidden="1" x14ac:dyDescent="0.25">
      <c r="A347" s="45" t="s">
        <v>33</v>
      </c>
      <c r="B347" s="61"/>
      <c r="C347" s="12">
        <f>+C274+C293+C297+C306+C307+C310+C311+C316</f>
        <v>0</v>
      </c>
      <c r="D347" s="183">
        <f>D274</f>
        <v>0</v>
      </c>
      <c r="E347" s="183">
        <f>E274</f>
        <v>0</v>
      </c>
      <c r="F347" s="145">
        <f>D347+E347</f>
        <v>0</v>
      </c>
      <c r="G347" s="183">
        <f>G274</f>
        <v>0</v>
      </c>
      <c r="H347" s="145">
        <f>F347-G347</f>
        <v>0</v>
      </c>
      <c r="I347" s="127" t="e">
        <f>G347/F347</f>
        <v>#DIV/0!</v>
      </c>
      <c r="J347" s="183">
        <f>J274</f>
        <v>0</v>
      </c>
      <c r="K347" s="282">
        <f>K274</f>
        <v>0</v>
      </c>
      <c r="L347" s="127" t="e">
        <f>K347/F347</f>
        <v>#DIV/0!</v>
      </c>
      <c r="M347" s="183">
        <f>M274</f>
        <v>0</v>
      </c>
      <c r="N347" s="145">
        <f>H347-K347-J347</f>
        <v>0</v>
      </c>
      <c r="O347" s="213" t="e">
        <f>M347/F347</f>
        <v>#DIV/0!</v>
      </c>
      <c r="Q347" s="183">
        <f>Q274</f>
        <v>0</v>
      </c>
      <c r="R347" s="183">
        <f>R274</f>
        <v>0</v>
      </c>
      <c r="S347" s="208">
        <f>+N347+C347+Q347+R347</f>
        <v>0</v>
      </c>
      <c r="T347" s="127" t="e">
        <f>+M347/(Q347+F347+R347)</f>
        <v>#DIV/0!</v>
      </c>
      <c r="V347" s="183">
        <f>V274</f>
        <v>0</v>
      </c>
      <c r="W347" s="183">
        <f>W274</f>
        <v>0</v>
      </c>
      <c r="X347" s="12">
        <f>X274</f>
        <v>0</v>
      </c>
      <c r="Y347" s="48"/>
      <c r="Z347" s="12">
        <f>Z274</f>
        <v>0</v>
      </c>
      <c r="AA347" s="12">
        <f>AA274</f>
        <v>0</v>
      </c>
      <c r="AB347" s="12">
        <f>AB274</f>
        <v>0</v>
      </c>
    </row>
    <row r="348" spans="1:28" hidden="1" x14ac:dyDescent="0.25">
      <c r="A348" s="60"/>
      <c r="B348" s="61"/>
      <c r="C348" s="6"/>
      <c r="D348" s="140"/>
      <c r="E348" s="140"/>
      <c r="F348" s="142"/>
      <c r="G348" s="142"/>
      <c r="H348" s="142"/>
      <c r="I348" s="141"/>
      <c r="J348" s="188"/>
      <c r="K348" s="280"/>
      <c r="L348" s="141"/>
      <c r="M348" s="142"/>
      <c r="N348" s="142"/>
      <c r="O348" s="205"/>
      <c r="Q348" s="140"/>
      <c r="R348" s="140"/>
      <c r="S348" s="183"/>
      <c r="T348" s="206"/>
      <c r="V348" s="140"/>
      <c r="W348" s="140"/>
      <c r="X348" s="6"/>
      <c r="Y348" s="48"/>
      <c r="Z348" s="6"/>
      <c r="AA348" s="6"/>
      <c r="AB348" s="6"/>
    </row>
    <row r="349" spans="1:28" hidden="1" x14ac:dyDescent="0.25">
      <c r="A349" s="60"/>
      <c r="B349" s="61"/>
      <c r="C349" s="6"/>
      <c r="D349" s="140"/>
      <c r="E349" s="140"/>
      <c r="F349" s="142"/>
      <c r="G349" s="142"/>
      <c r="H349" s="142"/>
      <c r="I349" s="141"/>
      <c r="J349" s="188"/>
      <c r="K349" s="280"/>
      <c r="L349" s="141"/>
      <c r="M349" s="142"/>
      <c r="N349" s="142"/>
      <c r="O349" s="205"/>
      <c r="Q349" s="140"/>
      <c r="R349" s="140"/>
      <c r="S349" s="183"/>
      <c r="T349" s="206"/>
      <c r="V349" s="140"/>
      <c r="W349" s="140"/>
      <c r="X349" s="6"/>
      <c r="Y349" s="48"/>
      <c r="Z349" s="6"/>
      <c r="AA349" s="6"/>
      <c r="AB349" s="6"/>
    </row>
    <row r="350" spans="1:28" x14ac:dyDescent="0.25">
      <c r="C350" s="71"/>
      <c r="K350" s="277"/>
      <c r="S350" s="150"/>
    </row>
    <row r="351" spans="1:28" x14ac:dyDescent="0.25">
      <c r="A351" s="22" t="s">
        <v>129</v>
      </c>
      <c r="C351" s="71"/>
      <c r="D351" s="146" t="s">
        <v>146</v>
      </c>
      <c r="E351" s="224"/>
      <c r="F351" s="150"/>
      <c r="G351" s="151"/>
      <c r="J351" s="219"/>
      <c r="K351" s="287" t="s">
        <v>130</v>
      </c>
      <c r="M351" s="151">
        <v>15227818.34</v>
      </c>
      <c r="N351" s="151"/>
      <c r="S351" s="150"/>
    </row>
    <row r="352" spans="1:28" x14ac:dyDescent="0.25">
      <c r="C352" s="71"/>
      <c r="F352" s="151"/>
      <c r="G352" s="150"/>
      <c r="K352" s="277"/>
      <c r="M352" s="150"/>
      <c r="N352" s="150"/>
      <c r="O352" s="151"/>
    </row>
    <row r="353" spans="1:28" x14ac:dyDescent="0.25">
      <c r="C353" s="71"/>
      <c r="G353" s="150"/>
      <c r="K353" s="277"/>
      <c r="M353" s="150"/>
      <c r="N353" s="150"/>
      <c r="O353" s="151"/>
    </row>
    <row r="354" spans="1:28" s="23" customFormat="1" x14ac:dyDescent="0.25">
      <c r="A354" s="23" t="s">
        <v>163</v>
      </c>
      <c r="B354" s="118"/>
      <c r="C354" s="1"/>
      <c r="D354" s="221" t="s">
        <v>153</v>
      </c>
      <c r="E354" s="133"/>
      <c r="F354" s="130"/>
      <c r="G354" s="133"/>
      <c r="H354" s="130"/>
      <c r="I354" s="131"/>
      <c r="J354" s="132"/>
      <c r="K354" s="288" t="s">
        <v>157</v>
      </c>
      <c r="L354" s="131"/>
      <c r="M354" s="133"/>
      <c r="N354" s="220"/>
      <c r="O354" s="221"/>
      <c r="P354" s="130"/>
      <c r="Q354" s="133"/>
      <c r="R354" s="133"/>
      <c r="S354" s="130"/>
      <c r="T354" s="192"/>
      <c r="U354" s="130"/>
      <c r="V354" s="133"/>
      <c r="W354" s="133"/>
      <c r="X354" s="1"/>
      <c r="Z354" s="1"/>
      <c r="AA354" s="1"/>
      <c r="AB354" s="1"/>
    </row>
    <row r="355" spans="1:28" x14ac:dyDescent="0.25">
      <c r="A355" s="50" t="s">
        <v>164</v>
      </c>
      <c r="B355" s="117"/>
      <c r="D355" s="149" t="s">
        <v>154</v>
      </c>
      <c r="K355" s="276" t="s">
        <v>156</v>
      </c>
      <c r="N355" s="151"/>
      <c r="O355" s="149"/>
    </row>
    <row r="358" spans="1:28" x14ac:dyDescent="0.25">
      <c r="S358" s="146">
        <v>274910000</v>
      </c>
    </row>
    <row r="359" spans="1:28" x14ac:dyDescent="0.25">
      <c r="S359" s="227">
        <f>S358+S343</f>
        <v>309974873.55000001</v>
      </c>
    </row>
  </sheetData>
  <mergeCells count="3">
    <mergeCell ref="D7:F7"/>
    <mergeCell ref="Q7:R7"/>
    <mergeCell ref="J7:K7"/>
  </mergeCells>
  <printOptions horizontalCentered="1"/>
  <pageMargins left="0" right="0" top="0.5" bottom="0.25" header="0.3" footer="0.3"/>
  <pageSetup paperSize="9" scale="46" fitToHeight="0" orientation="landscape" r:id="rId1"/>
  <headerFooter>
    <oddFooter>Page &amp;P of &amp;N</oddFooter>
  </headerFooter>
  <rowBreaks count="2" manualBreakCount="2">
    <brk id="91" max="19" man="1"/>
    <brk id="206" max="19" man="1"/>
  </rowBreaks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355"/>
  <sheetViews>
    <sheetView zoomScaleNormal="100" zoomScaleSheetLayoutView="86" workbookViewId="0">
      <pane xSplit="2" ySplit="9" topLeftCell="C121" activePane="bottomRight" state="frozen"/>
      <selection pane="topRight" activeCell="C1" sqref="C1"/>
      <selection pane="bottomLeft" activeCell="A10" sqref="A10"/>
      <selection pane="bottomRight" activeCell="M352" sqref="M352"/>
    </sheetView>
  </sheetViews>
  <sheetFormatPr defaultColWidth="9.140625" defaultRowHeight="15" x14ac:dyDescent="0.25"/>
  <cols>
    <col min="1" max="1" width="37.7109375" style="50" customWidth="1"/>
    <col min="2" max="2" width="14" style="70" bestFit="1" customWidth="1"/>
    <col min="3" max="3" width="14.85546875" style="13" customWidth="1"/>
    <col min="4" max="4" width="15.5703125" style="13" customWidth="1"/>
    <col min="5" max="5" width="14.42578125" style="151" customWidth="1"/>
    <col min="6" max="6" width="15.85546875" style="146" customWidth="1"/>
    <col min="7" max="7" width="15.28515625" style="146" customWidth="1"/>
    <col min="8" max="8" width="16.140625" style="146" customWidth="1"/>
    <col min="9" max="9" width="9.28515625" style="147" customWidth="1"/>
    <col min="10" max="10" width="14.7109375" style="148" customWidth="1"/>
    <col min="11" max="11" width="17.85546875" style="146" customWidth="1"/>
    <col min="12" max="12" width="9.28515625" style="147" customWidth="1"/>
    <col min="13" max="13" width="15.28515625" style="146" customWidth="1"/>
    <col min="14" max="14" width="16.85546875" style="146" customWidth="1"/>
    <col min="15" max="15" width="9.28515625" style="217" customWidth="1"/>
    <col min="16" max="16" width="1.7109375" style="146" customWidth="1"/>
    <col min="17" max="17" width="10.42578125" style="151" hidden="1" customWidth="1"/>
    <col min="18" max="18" width="9" style="151" hidden="1" customWidth="1"/>
    <col min="19" max="19" width="18" style="146" customWidth="1"/>
    <col min="20" max="20" width="12.42578125" style="218" customWidth="1"/>
    <col min="21" max="21" width="9.140625" style="146" customWidth="1"/>
    <col min="22" max="24" width="23.140625" style="151" bestFit="1" customWidth="1"/>
    <col min="25" max="25" width="9.140625" style="50" customWidth="1"/>
    <col min="26" max="28" width="23.140625" style="13" bestFit="1" customWidth="1"/>
    <col min="29" max="16384" width="9.140625" style="50"/>
  </cols>
  <sheetData>
    <row r="1" spans="1:28" s="23" customFormat="1" x14ac:dyDescent="0.25">
      <c r="A1" s="23" t="s">
        <v>0</v>
      </c>
      <c r="B1" s="24"/>
      <c r="C1" s="1"/>
      <c r="D1" s="1"/>
      <c r="E1" s="133"/>
      <c r="F1" s="130"/>
      <c r="G1" s="133"/>
      <c r="H1" s="130"/>
      <c r="I1" s="131"/>
      <c r="J1" s="308"/>
      <c r="K1" s="130"/>
      <c r="L1" s="131"/>
      <c r="M1" s="130"/>
      <c r="N1" s="130"/>
      <c r="O1" s="191"/>
      <c r="P1" s="130"/>
      <c r="Q1" s="133"/>
      <c r="R1" s="133"/>
      <c r="S1" s="130"/>
      <c r="T1" s="192"/>
      <c r="U1" s="130"/>
      <c r="V1" s="133"/>
      <c r="W1" s="133"/>
      <c r="X1" s="133"/>
      <c r="Z1" s="1"/>
      <c r="AA1" s="1"/>
      <c r="AB1" s="1"/>
    </row>
    <row r="2" spans="1:28" s="23" customFormat="1" x14ac:dyDescent="0.25">
      <c r="A2" s="23" t="s">
        <v>151</v>
      </c>
      <c r="B2" s="24"/>
      <c r="C2" s="1"/>
      <c r="D2" s="1"/>
      <c r="E2" s="133"/>
      <c r="F2" s="130"/>
      <c r="G2" s="133"/>
      <c r="H2" s="130"/>
      <c r="I2" s="131"/>
      <c r="J2" s="308"/>
      <c r="K2" s="130"/>
      <c r="L2" s="131"/>
      <c r="M2" s="130"/>
      <c r="N2" s="130"/>
      <c r="O2" s="191"/>
      <c r="P2" s="130"/>
      <c r="Q2" s="133"/>
      <c r="R2" s="133"/>
      <c r="S2" s="130"/>
      <c r="T2" s="192"/>
      <c r="U2" s="130"/>
      <c r="V2" s="133"/>
      <c r="W2" s="133"/>
      <c r="X2" s="133"/>
      <c r="Z2" s="1"/>
      <c r="AA2" s="1"/>
      <c r="AB2" s="1"/>
    </row>
    <row r="3" spans="1:28" s="23" customFormat="1" x14ac:dyDescent="0.25">
      <c r="A3" s="23" t="s">
        <v>1</v>
      </c>
      <c r="B3" s="24"/>
      <c r="C3" s="1"/>
      <c r="D3" s="1"/>
      <c r="E3" s="133"/>
      <c r="F3" s="130"/>
      <c r="G3" s="133"/>
      <c r="H3" s="130"/>
      <c r="I3" s="131"/>
      <c r="J3" s="308"/>
      <c r="K3" s="130"/>
      <c r="L3" s="131"/>
      <c r="M3" s="130"/>
      <c r="N3" s="130"/>
      <c r="O3" s="191"/>
      <c r="P3" s="130"/>
      <c r="Q3" s="133"/>
      <c r="R3" s="133"/>
      <c r="S3" s="130"/>
      <c r="T3" s="192"/>
      <c r="U3" s="130"/>
      <c r="V3" s="133"/>
      <c r="W3" s="133"/>
      <c r="X3" s="133"/>
      <c r="Z3" s="1"/>
      <c r="AA3" s="1"/>
      <c r="AB3" s="1"/>
    </row>
    <row r="4" spans="1:28" s="23" customFormat="1" x14ac:dyDescent="0.25">
      <c r="A4" s="23" t="s">
        <v>152</v>
      </c>
      <c r="B4" s="24"/>
      <c r="C4" s="1"/>
      <c r="D4" s="1"/>
      <c r="E4" s="133"/>
      <c r="F4" s="130"/>
      <c r="G4" s="133"/>
      <c r="H4" s="130"/>
      <c r="I4" s="131"/>
      <c r="J4" s="308"/>
      <c r="K4" s="130"/>
      <c r="L4" s="131"/>
      <c r="M4" s="130"/>
      <c r="N4" s="130"/>
      <c r="O4" s="191"/>
      <c r="P4" s="130"/>
      <c r="Q4" s="133"/>
      <c r="R4" s="133"/>
      <c r="S4" s="133"/>
      <c r="T4" s="192"/>
      <c r="U4" s="130"/>
      <c r="V4" s="133"/>
      <c r="W4" s="133"/>
      <c r="X4" s="133"/>
      <c r="Z4" s="1"/>
      <c r="AA4" s="1"/>
      <c r="AB4" s="1"/>
    </row>
    <row r="5" spans="1:28" s="23" customFormat="1" x14ac:dyDescent="0.25">
      <c r="A5" s="23" t="s">
        <v>178</v>
      </c>
      <c r="B5" s="24"/>
      <c r="C5" s="1"/>
      <c r="D5" s="1"/>
      <c r="E5" s="133"/>
      <c r="F5" s="130"/>
      <c r="G5" s="130"/>
      <c r="H5" s="130"/>
      <c r="I5" s="131"/>
      <c r="J5" s="308"/>
      <c r="K5" s="133"/>
      <c r="L5" s="131"/>
      <c r="M5" s="130"/>
      <c r="N5" s="130"/>
      <c r="O5" s="191"/>
      <c r="P5" s="130"/>
      <c r="Q5" s="133"/>
      <c r="R5" s="133"/>
      <c r="S5" s="130"/>
      <c r="T5" s="192"/>
      <c r="U5" s="130"/>
      <c r="V5" s="133"/>
      <c r="W5" s="133"/>
      <c r="X5" s="133"/>
      <c r="Z5" s="1"/>
      <c r="AA5" s="1"/>
      <c r="AB5" s="1"/>
    </row>
    <row r="6" spans="1:28" s="23" customFormat="1" x14ac:dyDescent="0.25">
      <c r="B6" s="24"/>
      <c r="C6" s="1"/>
      <c r="D6" s="1"/>
      <c r="E6" s="133"/>
      <c r="F6" s="130"/>
      <c r="G6" s="130"/>
      <c r="H6" s="130"/>
      <c r="I6" s="131"/>
      <c r="J6" s="308"/>
      <c r="K6" s="130"/>
      <c r="L6" s="131"/>
      <c r="M6" s="130"/>
      <c r="N6" s="130"/>
      <c r="O6" s="191"/>
      <c r="P6" s="130"/>
      <c r="Q6" s="133"/>
      <c r="R6" s="133"/>
      <c r="S6" s="130"/>
      <c r="T6" s="192"/>
      <c r="U6" s="130"/>
      <c r="V6" s="133"/>
      <c r="W6" s="133"/>
      <c r="X6" s="133"/>
      <c r="Z6" s="1"/>
      <c r="AA6" s="1"/>
      <c r="AB6" s="1"/>
    </row>
    <row r="7" spans="1:28" s="23" customFormat="1" ht="30" customHeight="1" x14ac:dyDescent="0.25">
      <c r="A7" s="29"/>
      <c r="B7" s="30"/>
      <c r="C7" s="2"/>
      <c r="D7" s="356" t="s">
        <v>2</v>
      </c>
      <c r="E7" s="356"/>
      <c r="F7" s="356"/>
      <c r="G7" s="193" t="s">
        <v>3</v>
      </c>
      <c r="H7" s="134"/>
      <c r="I7" s="135" t="s">
        <v>4</v>
      </c>
      <c r="J7" s="359" t="s">
        <v>5</v>
      </c>
      <c r="K7" s="359"/>
      <c r="L7" s="135" t="s">
        <v>4</v>
      </c>
      <c r="M7" s="195"/>
      <c r="N7" s="196" t="s">
        <v>6</v>
      </c>
      <c r="O7" s="135" t="s">
        <v>4</v>
      </c>
      <c r="P7" s="130"/>
      <c r="Q7" s="357" t="s">
        <v>8</v>
      </c>
      <c r="R7" s="358"/>
      <c r="S7" s="196" t="s">
        <v>6</v>
      </c>
      <c r="T7" s="135" t="s">
        <v>7</v>
      </c>
      <c r="U7" s="130"/>
      <c r="V7" s="130"/>
      <c r="W7" s="130"/>
      <c r="X7" s="130"/>
      <c r="Z7" s="23" t="s">
        <v>10</v>
      </c>
    </row>
    <row r="8" spans="1:28" s="23" customFormat="1" ht="30" x14ac:dyDescent="0.25">
      <c r="A8" s="36" t="s">
        <v>11</v>
      </c>
      <c r="B8" s="37"/>
      <c r="C8" s="3" t="s">
        <v>12</v>
      </c>
      <c r="D8" s="5" t="s">
        <v>13</v>
      </c>
      <c r="E8" s="184" t="s">
        <v>14</v>
      </c>
      <c r="F8" s="185" t="s">
        <v>135</v>
      </c>
      <c r="G8" s="197" t="s">
        <v>15</v>
      </c>
      <c r="H8" s="136" t="s">
        <v>16</v>
      </c>
      <c r="I8" s="137" t="s">
        <v>17</v>
      </c>
      <c r="J8" s="198" t="s">
        <v>133</v>
      </c>
      <c r="K8" s="199" t="s">
        <v>18</v>
      </c>
      <c r="L8" s="200" t="s">
        <v>17</v>
      </c>
      <c r="M8" s="197" t="s">
        <v>19</v>
      </c>
      <c r="N8" s="197" t="s">
        <v>20</v>
      </c>
      <c r="O8" s="137" t="s">
        <v>17</v>
      </c>
      <c r="P8" s="130"/>
      <c r="Q8" s="184" t="s">
        <v>165</v>
      </c>
      <c r="R8" s="184" t="s">
        <v>166</v>
      </c>
      <c r="S8" s="197" t="s">
        <v>21</v>
      </c>
      <c r="T8" s="201" t="s">
        <v>21</v>
      </c>
      <c r="U8" s="130"/>
      <c r="V8" s="5" t="s">
        <v>175</v>
      </c>
      <c r="W8" s="5" t="s">
        <v>176</v>
      </c>
      <c r="X8" s="5" t="s">
        <v>177</v>
      </c>
      <c r="Y8" s="42"/>
      <c r="Z8" s="184" t="s">
        <v>169</v>
      </c>
      <c r="AA8" s="184" t="s">
        <v>170</v>
      </c>
      <c r="AB8" s="184" t="s">
        <v>171</v>
      </c>
    </row>
    <row r="9" spans="1:28" s="10" customFormat="1" ht="22.5" x14ac:dyDescent="0.2">
      <c r="A9" s="119"/>
      <c r="B9" s="43"/>
      <c r="C9" s="120" t="s">
        <v>22</v>
      </c>
      <c r="D9" s="121" t="s">
        <v>23</v>
      </c>
      <c r="E9" s="186" t="s">
        <v>24</v>
      </c>
      <c r="F9" s="187" t="s">
        <v>136</v>
      </c>
      <c r="G9" s="187" t="s">
        <v>25</v>
      </c>
      <c r="H9" s="138" t="s">
        <v>26</v>
      </c>
      <c r="I9" s="139" t="s">
        <v>145</v>
      </c>
      <c r="J9" s="186" t="s">
        <v>131</v>
      </c>
      <c r="K9" s="138" t="s">
        <v>134</v>
      </c>
      <c r="L9" s="139" t="s">
        <v>137</v>
      </c>
      <c r="M9" s="138" t="s">
        <v>138</v>
      </c>
      <c r="N9" s="187" t="s">
        <v>139</v>
      </c>
      <c r="O9" s="139" t="s">
        <v>140</v>
      </c>
      <c r="P9" s="202"/>
      <c r="Q9" s="203" t="s">
        <v>141</v>
      </c>
      <c r="R9" s="203" t="s">
        <v>142</v>
      </c>
      <c r="S9" s="138" t="s">
        <v>143</v>
      </c>
      <c r="T9" s="204" t="s">
        <v>149</v>
      </c>
      <c r="U9" s="202"/>
      <c r="V9" s="203"/>
      <c r="W9" s="203"/>
      <c r="X9" s="203"/>
      <c r="Y9" s="11"/>
      <c r="Z9" s="125"/>
      <c r="AA9" s="125"/>
      <c r="AB9" s="125"/>
    </row>
    <row r="10" spans="1:28" x14ac:dyDescent="0.25">
      <c r="A10" s="45" t="s">
        <v>27</v>
      </c>
      <c r="B10" s="46"/>
      <c r="C10" s="6"/>
      <c r="D10" s="6"/>
      <c r="E10" s="140"/>
      <c r="F10" s="140"/>
      <c r="G10" s="140"/>
      <c r="H10" s="140"/>
      <c r="I10" s="141"/>
      <c r="J10" s="188"/>
      <c r="K10" s="142"/>
      <c r="L10" s="141"/>
      <c r="M10" s="140"/>
      <c r="N10" s="140"/>
      <c r="O10" s="205"/>
      <c r="Q10" s="140"/>
      <c r="R10" s="140"/>
      <c r="S10" s="142"/>
      <c r="T10" s="206"/>
      <c r="V10" s="140"/>
      <c r="W10" s="140"/>
      <c r="X10" s="140"/>
      <c r="Y10" s="48"/>
      <c r="Z10" s="6"/>
      <c r="AA10" s="6"/>
      <c r="AB10" s="6"/>
    </row>
    <row r="11" spans="1:28" x14ac:dyDescent="0.25">
      <c r="A11" s="45" t="s">
        <v>28</v>
      </c>
      <c r="B11" s="46"/>
      <c r="C11" s="6"/>
      <c r="D11" s="6"/>
      <c r="E11" s="140"/>
      <c r="F11" s="140"/>
      <c r="G11" s="140"/>
      <c r="H11" s="140"/>
      <c r="I11" s="141"/>
      <c r="J11" s="188"/>
      <c r="K11" s="142"/>
      <c r="L11" s="141"/>
      <c r="M11" s="140"/>
      <c r="N11" s="140"/>
      <c r="O11" s="205"/>
      <c r="Q11" s="140"/>
      <c r="R11" s="140"/>
      <c r="S11" s="142"/>
      <c r="T11" s="206"/>
      <c r="V11" s="140"/>
      <c r="W11" s="140"/>
      <c r="X11" s="140"/>
      <c r="Y11" s="48"/>
      <c r="Z11" s="6"/>
      <c r="AA11" s="6"/>
      <c r="AB11" s="6"/>
    </row>
    <row r="12" spans="1:28" ht="30" x14ac:dyDescent="0.25">
      <c r="A12" s="51" t="s">
        <v>29</v>
      </c>
      <c r="B12" s="46" t="s">
        <v>30</v>
      </c>
      <c r="C12" s="7">
        <f>SUM(C13:C15)</f>
        <v>-3449016.34</v>
      </c>
      <c r="D12" s="52">
        <f>SUM(D13:D15)</f>
        <v>795000</v>
      </c>
      <c r="E12" s="143">
        <f>SUM(E13:E15)</f>
        <v>20000</v>
      </c>
      <c r="F12" s="143">
        <f>D12+E12</f>
        <v>815000</v>
      </c>
      <c r="G12" s="143">
        <f>SUM(G13:G15)</f>
        <v>603200</v>
      </c>
      <c r="H12" s="143">
        <f>F12-G12</f>
        <v>211800</v>
      </c>
      <c r="I12" s="127">
        <f>G12/F12</f>
        <v>0.7401226993865031</v>
      </c>
      <c r="J12" s="143">
        <f>SUM(J13:J15)</f>
        <v>0</v>
      </c>
      <c r="K12" s="143">
        <f>SUM(K13:K15)</f>
        <v>184988.7</v>
      </c>
      <c r="L12" s="127">
        <f>(K12+J12)/F12</f>
        <v>0.22698000000000002</v>
      </c>
      <c r="M12" s="143">
        <f>K12+G12+J12</f>
        <v>788188.7</v>
      </c>
      <c r="N12" s="143">
        <f>H12-K12-J12</f>
        <v>26811.299999999988</v>
      </c>
      <c r="O12" s="127">
        <f>M12/F12</f>
        <v>0.96710269938650306</v>
      </c>
      <c r="P12" s="207"/>
      <c r="Q12" s="143">
        <f>SUM(Q13:Q15)</f>
        <v>0</v>
      </c>
      <c r="R12" s="143">
        <f>SUM(R13:R15)</f>
        <v>0</v>
      </c>
      <c r="S12" s="208">
        <f>+N12+C12+Q12+R12</f>
        <v>-3422205.04</v>
      </c>
      <c r="T12" s="127">
        <f>+M12/(Q12+F12+R12+C12)</f>
        <v>-0.29923455220479006</v>
      </c>
      <c r="V12" s="143">
        <f>SUM(V13:V15)</f>
        <v>0</v>
      </c>
      <c r="W12" s="143">
        <f>SUM(W13:W15)</f>
        <v>0</v>
      </c>
      <c r="X12" s="143">
        <f>SUM(X13:X15)</f>
        <v>0</v>
      </c>
      <c r="Y12" s="48"/>
      <c r="Z12" s="52">
        <f>SUM(Z13:Z15)</f>
        <v>0</v>
      </c>
      <c r="AA12" s="52">
        <f>SUM(AA13:AA15)</f>
        <v>0</v>
      </c>
      <c r="AB12" s="52">
        <f>SUM(AB13:AB15)</f>
        <v>0</v>
      </c>
    </row>
    <row r="13" spans="1:28" s="58" customFormat="1" ht="12.75" x14ac:dyDescent="0.2">
      <c r="A13" s="54" t="s">
        <v>31</v>
      </c>
      <c r="B13" s="61"/>
      <c r="C13" s="8">
        <f>Jan!N13</f>
        <v>-3931264.28</v>
      </c>
      <c r="D13" s="8">
        <v>0</v>
      </c>
      <c r="E13" s="144"/>
      <c r="F13" s="144">
        <f>D13+E13</f>
        <v>0</v>
      </c>
      <c r="G13" s="144"/>
      <c r="H13" s="144">
        <f>F13-G13</f>
        <v>0</v>
      </c>
      <c r="I13" s="128" t="e">
        <f>G13/F13</f>
        <v>#DIV/0!</v>
      </c>
      <c r="J13" s="209"/>
      <c r="K13" s="309"/>
      <c r="L13" s="128" t="e">
        <f>(K13+J13)/F13</f>
        <v>#DIV/0!</v>
      </c>
      <c r="M13" s="144">
        <f>K13+G13+J13</f>
        <v>0</v>
      </c>
      <c r="N13" s="144">
        <f>H13-K13-J13</f>
        <v>0</v>
      </c>
      <c r="O13" s="210" t="e">
        <f>M13/F13</f>
        <v>#DIV/0!</v>
      </c>
      <c r="P13" s="162"/>
      <c r="Q13" s="144"/>
      <c r="R13" s="144">
        <f>+X13+AB13</f>
        <v>0</v>
      </c>
      <c r="S13" s="211">
        <f>+N13+C13+Q13+R13</f>
        <v>-3931264.28</v>
      </c>
      <c r="T13" s="129">
        <f>+M13/(Q13+F13+R13+C13)</f>
        <v>0</v>
      </c>
      <c r="U13" s="162"/>
      <c r="V13" s="144"/>
      <c r="W13" s="144"/>
      <c r="X13" s="144"/>
      <c r="Y13" s="59"/>
      <c r="Z13" s="8"/>
      <c r="AA13" s="8"/>
      <c r="AB13" s="8"/>
    </row>
    <row r="14" spans="1:28" s="58" customFormat="1" ht="12.75" x14ac:dyDescent="0.2">
      <c r="A14" s="54" t="s">
        <v>32</v>
      </c>
      <c r="B14" s="61"/>
      <c r="C14" s="8">
        <f>Jan!N14</f>
        <v>482247.94</v>
      </c>
      <c r="D14" s="8">
        <v>795000</v>
      </c>
      <c r="E14" s="144">
        <v>20000</v>
      </c>
      <c r="F14" s="144">
        <f>D14+E14</f>
        <v>815000</v>
      </c>
      <c r="G14" s="144">
        <v>603200</v>
      </c>
      <c r="H14" s="144">
        <f>F14-G14</f>
        <v>211800</v>
      </c>
      <c r="I14" s="128">
        <f>G14/F14</f>
        <v>0.7401226993865031</v>
      </c>
      <c r="J14" s="209"/>
      <c r="K14" s="309">
        <v>184988.7</v>
      </c>
      <c r="L14" s="128">
        <f>(K14+J14)/F14</f>
        <v>0.22698000000000002</v>
      </c>
      <c r="M14" s="144">
        <f>K14+G14+J14</f>
        <v>788188.7</v>
      </c>
      <c r="N14" s="144">
        <f>H14-K14-J14</f>
        <v>26811.299999999988</v>
      </c>
      <c r="O14" s="210">
        <f>M14/F14</f>
        <v>0.96710269938650306</v>
      </c>
      <c r="P14" s="162"/>
      <c r="Q14" s="144"/>
      <c r="R14" s="144">
        <f>+X14+AB14</f>
        <v>0</v>
      </c>
      <c r="S14" s="211">
        <f>+N14+C14+Q14+R14</f>
        <v>509059.24</v>
      </c>
      <c r="T14" s="129">
        <f>+M14/(Q14+F14+R14+C14)</f>
        <v>0.6075852392565757</v>
      </c>
      <c r="U14" s="162"/>
      <c r="V14" s="144"/>
      <c r="W14" s="144"/>
      <c r="X14" s="144"/>
      <c r="Y14" s="59"/>
      <c r="Z14" s="8"/>
      <c r="AA14" s="8"/>
      <c r="AB14" s="8"/>
    </row>
    <row r="15" spans="1:28" s="58" customFormat="1" ht="12.75" hidden="1" x14ac:dyDescent="0.2">
      <c r="A15" s="54" t="s">
        <v>33</v>
      </c>
      <c r="B15" s="61"/>
      <c r="C15" s="8">
        <f>Jan!N15</f>
        <v>0</v>
      </c>
      <c r="D15" s="8">
        <f>W15+AA15</f>
        <v>0</v>
      </c>
      <c r="E15" s="144"/>
      <c r="F15" s="144">
        <f>D15+E15</f>
        <v>0</v>
      </c>
      <c r="G15" s="144"/>
      <c r="H15" s="144">
        <f>F15-G15</f>
        <v>0</v>
      </c>
      <c r="I15" s="128" t="e">
        <f>G15/F15</f>
        <v>#DIV/0!</v>
      </c>
      <c r="J15" s="209"/>
      <c r="K15" s="309"/>
      <c r="L15" s="128" t="e">
        <f>(K15+J15)/F15</f>
        <v>#DIV/0!</v>
      </c>
      <c r="M15" s="144">
        <f>K15+G15+J15</f>
        <v>0</v>
      </c>
      <c r="N15" s="144">
        <f>H15-K15-J15</f>
        <v>0</v>
      </c>
      <c r="O15" s="210" t="e">
        <f>M15/F15</f>
        <v>#DIV/0!</v>
      </c>
      <c r="P15" s="162"/>
      <c r="Q15" s="144"/>
      <c r="R15" s="144">
        <f>+X15+AB15</f>
        <v>0</v>
      </c>
      <c r="S15" s="211">
        <f>+N15+C15+Q15+R15</f>
        <v>0</v>
      </c>
      <c r="T15" s="129" t="e">
        <f>+M15/(Q15+F15+R15+C15)</f>
        <v>#DIV/0!</v>
      </c>
      <c r="U15" s="162"/>
      <c r="V15" s="144"/>
      <c r="W15" s="144"/>
      <c r="X15" s="144"/>
      <c r="Y15" s="59"/>
      <c r="Z15" s="8"/>
      <c r="AA15" s="8"/>
      <c r="AB15" s="8"/>
    </row>
    <row r="16" spans="1:28" hidden="1" x14ac:dyDescent="0.25">
      <c r="A16" s="60"/>
      <c r="B16" s="61"/>
      <c r="C16" s="6"/>
      <c r="D16" s="6"/>
      <c r="E16" s="140"/>
      <c r="F16" s="140"/>
      <c r="G16" s="140"/>
      <c r="H16" s="140"/>
      <c r="I16" s="141"/>
      <c r="J16" s="188"/>
      <c r="K16" s="142"/>
      <c r="L16" s="141"/>
      <c r="M16" s="140"/>
      <c r="N16" s="140"/>
      <c r="O16" s="205"/>
      <c r="Q16" s="140"/>
      <c r="R16" s="140"/>
      <c r="S16" s="142"/>
      <c r="T16" s="206"/>
      <c r="V16" s="140"/>
      <c r="W16" s="140"/>
      <c r="X16" s="140"/>
      <c r="Y16" s="48"/>
      <c r="Z16" s="6"/>
      <c r="AA16" s="6"/>
      <c r="AB16" s="6"/>
    </row>
    <row r="17" spans="1:28" ht="30" hidden="1" x14ac:dyDescent="0.25">
      <c r="A17" s="51" t="s">
        <v>34</v>
      </c>
      <c r="B17" s="46" t="s">
        <v>35</v>
      </c>
      <c r="C17" s="7">
        <f>SUM(C18:C20)</f>
        <v>0</v>
      </c>
      <c r="D17" s="7">
        <f>SUM(D18:D20)</f>
        <v>0</v>
      </c>
      <c r="E17" s="145">
        <f>SUM(E18:E20)</f>
        <v>0</v>
      </c>
      <c r="F17" s="143">
        <f>D17+E17</f>
        <v>0</v>
      </c>
      <c r="G17" s="143">
        <f>SUM(G18:G20)</f>
        <v>0</v>
      </c>
      <c r="H17" s="143">
        <f>F17-G17</f>
        <v>0</v>
      </c>
      <c r="I17" s="127" t="e">
        <f>G17/F17</f>
        <v>#DIV/0!</v>
      </c>
      <c r="J17" s="143">
        <f>SUM(J18:J20)</f>
        <v>0</v>
      </c>
      <c r="K17" s="143">
        <f>SUM(K18:K20)</f>
        <v>0</v>
      </c>
      <c r="L17" s="127" t="e">
        <f>(K17+J17)/F17</f>
        <v>#DIV/0!</v>
      </c>
      <c r="M17" s="143">
        <f>K17+G17+J17</f>
        <v>0</v>
      </c>
      <c r="N17" s="143">
        <f>H17-K17-J17</f>
        <v>0</v>
      </c>
      <c r="O17" s="127" t="e">
        <f>M17/F17</f>
        <v>#DIV/0!</v>
      </c>
      <c r="P17" s="207"/>
      <c r="Q17" s="143">
        <f>SUM(Q18:Q20)</f>
        <v>0</v>
      </c>
      <c r="R17" s="143">
        <f>SUM(R18:R20)</f>
        <v>0</v>
      </c>
      <c r="S17" s="208">
        <f>+N17+C17+Q17+R17</f>
        <v>0</v>
      </c>
      <c r="T17" s="127" t="e">
        <f>+M17/(Q17+F17+R17+C17)</f>
        <v>#DIV/0!</v>
      </c>
      <c r="V17" s="145">
        <f>SUM(V18:V20)</f>
        <v>0</v>
      </c>
      <c r="W17" s="145">
        <f>SUM(W18:W20)</f>
        <v>0</v>
      </c>
      <c r="X17" s="145">
        <f>SUM(X18:X20)</f>
        <v>0</v>
      </c>
      <c r="Y17" s="48"/>
      <c r="Z17" s="7">
        <f>SUM(Z18:Z20)</f>
        <v>0</v>
      </c>
      <c r="AA17" s="7">
        <f>SUM(AA18:AA20)</f>
        <v>0</v>
      </c>
      <c r="AB17" s="7">
        <f>SUM(AB18:AB20)</f>
        <v>0</v>
      </c>
    </row>
    <row r="18" spans="1:28" s="58" customFormat="1" ht="12.75" hidden="1" x14ac:dyDescent="0.2">
      <c r="A18" s="54" t="s">
        <v>31</v>
      </c>
      <c r="B18" s="61"/>
      <c r="C18" s="8">
        <f>Jan!N18</f>
        <v>0</v>
      </c>
      <c r="D18" s="8">
        <f>W18+AA18</f>
        <v>0</v>
      </c>
      <c r="E18" s="144"/>
      <c r="F18" s="144">
        <f>D18+E18</f>
        <v>0</v>
      </c>
      <c r="G18" s="144"/>
      <c r="H18" s="144">
        <f>F18-G18</f>
        <v>0</v>
      </c>
      <c r="I18" s="128" t="e">
        <f>G18/F18</f>
        <v>#DIV/0!</v>
      </c>
      <c r="J18" s="209"/>
      <c r="K18" s="309"/>
      <c r="L18" s="128" t="e">
        <f>(K18+J18)/F18</f>
        <v>#DIV/0!</v>
      </c>
      <c r="M18" s="144">
        <f>K18+G18+J18</f>
        <v>0</v>
      </c>
      <c r="N18" s="144">
        <f>H18-K18-J18</f>
        <v>0</v>
      </c>
      <c r="O18" s="210" t="e">
        <f>M18/F18</f>
        <v>#DIV/0!</v>
      </c>
      <c r="P18" s="162"/>
      <c r="Q18" s="144"/>
      <c r="R18" s="144">
        <f>+X18+AB18</f>
        <v>0</v>
      </c>
      <c r="S18" s="211">
        <f>+N18+C18+Q18+R18</f>
        <v>0</v>
      </c>
      <c r="T18" s="129" t="e">
        <f>+M18/(Q18+F18+R18+C18)</f>
        <v>#DIV/0!</v>
      </c>
      <c r="U18" s="162"/>
      <c r="V18" s="144"/>
      <c r="W18" s="144"/>
      <c r="X18" s="144"/>
      <c r="Y18" s="59"/>
      <c r="Z18" s="8"/>
      <c r="AA18" s="8"/>
      <c r="AB18" s="8"/>
    </row>
    <row r="19" spans="1:28" s="58" customFormat="1" ht="12.75" hidden="1" x14ac:dyDescent="0.2">
      <c r="A19" s="54" t="s">
        <v>32</v>
      </c>
      <c r="B19" s="61"/>
      <c r="C19" s="8">
        <f>Jan!N19</f>
        <v>0</v>
      </c>
      <c r="D19" s="8">
        <f>W19+AA19</f>
        <v>0</v>
      </c>
      <c r="E19" s="144"/>
      <c r="F19" s="144">
        <f>D19+E19</f>
        <v>0</v>
      </c>
      <c r="G19" s="144"/>
      <c r="H19" s="144">
        <f>F19-G19</f>
        <v>0</v>
      </c>
      <c r="I19" s="128" t="e">
        <f>G19/F19</f>
        <v>#DIV/0!</v>
      </c>
      <c r="J19" s="209"/>
      <c r="K19" s="309"/>
      <c r="L19" s="128" t="e">
        <f>(K19+J19)/F19</f>
        <v>#DIV/0!</v>
      </c>
      <c r="M19" s="144">
        <f>K19+G19+J19</f>
        <v>0</v>
      </c>
      <c r="N19" s="144">
        <f>H19-K19-J19</f>
        <v>0</v>
      </c>
      <c r="O19" s="210" t="e">
        <f>M19/F19</f>
        <v>#DIV/0!</v>
      </c>
      <c r="P19" s="162"/>
      <c r="Q19" s="144"/>
      <c r="R19" s="144">
        <f>+X19+AB19</f>
        <v>0</v>
      </c>
      <c r="S19" s="211">
        <f>+N19+C19+Q19+R19</f>
        <v>0</v>
      </c>
      <c r="T19" s="129" t="e">
        <f>+M19/(Q19+F19+R19+C19)</f>
        <v>#DIV/0!</v>
      </c>
      <c r="U19" s="162"/>
      <c r="V19" s="144"/>
      <c r="W19" s="144"/>
      <c r="X19" s="144"/>
      <c r="Y19" s="59"/>
      <c r="Z19" s="8"/>
      <c r="AA19" s="8"/>
      <c r="AB19" s="8"/>
    </row>
    <row r="20" spans="1:28" s="58" customFormat="1" ht="12.75" hidden="1" x14ac:dyDescent="0.2">
      <c r="A20" s="54" t="s">
        <v>33</v>
      </c>
      <c r="B20" s="61"/>
      <c r="C20" s="8">
        <f>Jan!N20</f>
        <v>0</v>
      </c>
      <c r="D20" s="8">
        <f>W20+AA20</f>
        <v>0</v>
      </c>
      <c r="E20" s="144"/>
      <c r="F20" s="144">
        <f>D20+E20</f>
        <v>0</v>
      </c>
      <c r="G20" s="144"/>
      <c r="H20" s="144">
        <f>F20-G20</f>
        <v>0</v>
      </c>
      <c r="I20" s="128" t="e">
        <f>G20/F20</f>
        <v>#DIV/0!</v>
      </c>
      <c r="J20" s="209"/>
      <c r="K20" s="309"/>
      <c r="L20" s="128" t="e">
        <f>(K20+J20)/F20</f>
        <v>#DIV/0!</v>
      </c>
      <c r="M20" s="144">
        <f>K20+G20+J20</f>
        <v>0</v>
      </c>
      <c r="N20" s="144">
        <f>H20-K20-J20</f>
        <v>0</v>
      </c>
      <c r="O20" s="210" t="e">
        <f>M20/F20</f>
        <v>#DIV/0!</v>
      </c>
      <c r="P20" s="162"/>
      <c r="Q20" s="144"/>
      <c r="R20" s="144">
        <f>+X20+AB20</f>
        <v>0</v>
      </c>
      <c r="S20" s="211">
        <f>+N20+C20+Q20+R20</f>
        <v>0</v>
      </c>
      <c r="T20" s="129" t="e">
        <f>+M20/(Q20+F20+R20+C20)</f>
        <v>#DIV/0!</v>
      </c>
      <c r="U20" s="162"/>
      <c r="V20" s="144"/>
      <c r="W20" s="144"/>
      <c r="X20" s="144"/>
      <c r="Y20" s="59"/>
      <c r="Z20" s="8"/>
      <c r="AA20" s="8"/>
      <c r="AB20" s="8"/>
    </row>
    <row r="21" spans="1:28" x14ac:dyDescent="0.25">
      <c r="A21" s="60"/>
      <c r="B21" s="61"/>
      <c r="C21" s="6"/>
      <c r="D21" s="6"/>
      <c r="E21" s="140"/>
      <c r="F21" s="140"/>
      <c r="G21" s="140"/>
      <c r="H21" s="140"/>
      <c r="I21" s="141"/>
      <c r="J21" s="188"/>
      <c r="K21" s="142"/>
      <c r="L21" s="141"/>
      <c r="M21" s="140"/>
      <c r="N21" s="140"/>
      <c r="O21" s="205"/>
      <c r="Q21" s="140"/>
      <c r="R21" s="140"/>
      <c r="S21" s="142"/>
      <c r="T21" s="206"/>
      <c r="V21" s="144"/>
      <c r="W21" s="144"/>
      <c r="X21" s="144"/>
      <c r="Y21" s="59"/>
      <c r="Z21" s="8"/>
      <c r="AA21" s="8"/>
      <c r="AB21" s="8"/>
    </row>
    <row r="22" spans="1:28" s="23" customFormat="1" x14ac:dyDescent="0.25">
      <c r="A22" s="62" t="s">
        <v>36</v>
      </c>
      <c r="B22" s="46"/>
      <c r="C22" s="7">
        <f>SUM(C23:C25)</f>
        <v>-3449016.34</v>
      </c>
      <c r="D22" s="7">
        <f>SUM(D23:D25)</f>
        <v>795000</v>
      </c>
      <c r="E22" s="145">
        <f>SUM(E23:E25)</f>
        <v>20000</v>
      </c>
      <c r="F22" s="140">
        <f>D22+E22</f>
        <v>815000</v>
      </c>
      <c r="G22" s="145">
        <f>SUM(G23:G25)</f>
        <v>603200</v>
      </c>
      <c r="H22" s="145">
        <f>F22-G22</f>
        <v>211800</v>
      </c>
      <c r="I22" s="127">
        <f>G22/F22</f>
        <v>0.7401226993865031</v>
      </c>
      <c r="J22" s="145">
        <f>SUM(J23:J25)</f>
        <v>0</v>
      </c>
      <c r="K22" s="145">
        <f>SUM(K23:K25)</f>
        <v>184988.7</v>
      </c>
      <c r="L22" s="127">
        <f>(K22+J22)/F22</f>
        <v>0.22698000000000002</v>
      </c>
      <c r="M22" s="145">
        <f>K22+G22+J22</f>
        <v>788188.7</v>
      </c>
      <c r="N22" s="145">
        <f>H22-K22-J22</f>
        <v>26811.299999999988</v>
      </c>
      <c r="O22" s="213">
        <f>M22/F22</f>
        <v>0.96710269938650306</v>
      </c>
      <c r="P22" s="130"/>
      <c r="Q22" s="145">
        <f>SUM(Q23:Q25)</f>
        <v>0</v>
      </c>
      <c r="R22" s="145">
        <f>SUM(R23:R25)</f>
        <v>0</v>
      </c>
      <c r="S22" s="208">
        <f>+N22+C22+Q22+R22</f>
        <v>-3422205.04</v>
      </c>
      <c r="T22" s="127">
        <f>+M22/(Q22+F22+R22+C22)</f>
        <v>-0.29923455220479006</v>
      </c>
      <c r="U22" s="130"/>
      <c r="V22" s="145">
        <f>SUM(V23:V25)</f>
        <v>0</v>
      </c>
      <c r="W22" s="145">
        <f>SUM(W23:W25)</f>
        <v>0</v>
      </c>
      <c r="X22" s="145">
        <f>SUM(X23:X25)</f>
        <v>0</v>
      </c>
      <c r="Y22" s="42"/>
      <c r="Z22" s="7">
        <f>SUM(Z23:Z25)</f>
        <v>0</v>
      </c>
      <c r="AA22" s="7">
        <f>SUM(AA23:AA25)</f>
        <v>0</v>
      </c>
      <c r="AB22" s="7">
        <f>SUM(AB23:AB25)</f>
        <v>0</v>
      </c>
    </row>
    <row r="23" spans="1:28" s="23" customFormat="1" x14ac:dyDescent="0.25">
      <c r="A23" s="45" t="s">
        <v>31</v>
      </c>
      <c r="B23" s="46"/>
      <c r="C23" s="7">
        <f>C13+C18</f>
        <v>-3931264.28</v>
      </c>
      <c r="D23" s="7">
        <f>D13+D18</f>
        <v>0</v>
      </c>
      <c r="E23" s="145">
        <f>E13+E18</f>
        <v>0</v>
      </c>
      <c r="F23" s="140">
        <f>D23+E23</f>
        <v>0</v>
      </c>
      <c r="G23" s="145">
        <f>G13+G18</f>
        <v>0</v>
      </c>
      <c r="H23" s="145">
        <f>F23-G23</f>
        <v>0</v>
      </c>
      <c r="I23" s="127" t="e">
        <f>G23/F23</f>
        <v>#DIV/0!</v>
      </c>
      <c r="J23" s="145">
        <f t="shared" ref="J23:K25" si="0">J13+J18</f>
        <v>0</v>
      </c>
      <c r="K23" s="145">
        <f t="shared" si="0"/>
        <v>0</v>
      </c>
      <c r="L23" s="127" t="e">
        <f>(K23+J23)/F23</f>
        <v>#DIV/0!</v>
      </c>
      <c r="M23" s="145">
        <f>K23+G23+J23</f>
        <v>0</v>
      </c>
      <c r="N23" s="145">
        <f>H23-K23-J23</f>
        <v>0</v>
      </c>
      <c r="O23" s="213" t="e">
        <f>M23/F23</f>
        <v>#DIV/0!</v>
      </c>
      <c r="P23" s="130"/>
      <c r="Q23" s="145">
        <f t="shared" ref="Q23:R25" si="1">Q13+Q18</f>
        <v>0</v>
      </c>
      <c r="R23" s="145">
        <f t="shared" si="1"/>
        <v>0</v>
      </c>
      <c r="S23" s="208">
        <f>+N23+C23+Q23+R23</f>
        <v>-3931264.28</v>
      </c>
      <c r="T23" s="127">
        <f>+M23/(Q23+F23+R23+C23)</f>
        <v>0</v>
      </c>
      <c r="U23" s="130"/>
      <c r="V23" s="145">
        <f>V13+V18</f>
        <v>0</v>
      </c>
      <c r="W23" s="145">
        <f t="shared" ref="W23:X25" si="2">W13+W18</f>
        <v>0</v>
      </c>
      <c r="X23" s="145">
        <f t="shared" si="2"/>
        <v>0</v>
      </c>
      <c r="Y23" s="42"/>
      <c r="Z23" s="7">
        <f>Z13+Z18</f>
        <v>0</v>
      </c>
      <c r="AA23" s="7">
        <f t="shared" ref="AA23:AB25" si="3">AA13+AA18</f>
        <v>0</v>
      </c>
      <c r="AB23" s="7">
        <f t="shared" si="3"/>
        <v>0</v>
      </c>
    </row>
    <row r="24" spans="1:28" s="23" customFormat="1" x14ac:dyDescent="0.25">
      <c r="A24" s="45" t="s">
        <v>32</v>
      </c>
      <c r="B24" s="46"/>
      <c r="C24" s="7">
        <f t="shared" ref="C24:E25" si="4">C14+C19</f>
        <v>482247.94</v>
      </c>
      <c r="D24" s="7">
        <f t="shared" si="4"/>
        <v>795000</v>
      </c>
      <c r="E24" s="145">
        <f t="shared" si="4"/>
        <v>20000</v>
      </c>
      <c r="F24" s="140">
        <f>D24+E24</f>
        <v>815000</v>
      </c>
      <c r="G24" s="145">
        <f>G14+G19</f>
        <v>603200</v>
      </c>
      <c r="H24" s="145">
        <f>F24-G24</f>
        <v>211800</v>
      </c>
      <c r="I24" s="127">
        <f>G24/F24</f>
        <v>0.7401226993865031</v>
      </c>
      <c r="J24" s="145">
        <f t="shared" si="0"/>
        <v>0</v>
      </c>
      <c r="K24" s="145">
        <f t="shared" si="0"/>
        <v>184988.7</v>
      </c>
      <c r="L24" s="127">
        <f>(K24+J24)/F24</f>
        <v>0.22698000000000002</v>
      </c>
      <c r="M24" s="145">
        <f>K24+G24+J24</f>
        <v>788188.7</v>
      </c>
      <c r="N24" s="145">
        <f>H24-K24-J24</f>
        <v>26811.299999999988</v>
      </c>
      <c r="O24" s="213">
        <f>M24/F24</f>
        <v>0.96710269938650306</v>
      </c>
      <c r="P24" s="130"/>
      <c r="Q24" s="145">
        <f t="shared" si="1"/>
        <v>0</v>
      </c>
      <c r="R24" s="145">
        <f t="shared" si="1"/>
        <v>0</v>
      </c>
      <c r="S24" s="208">
        <f>+N24+C24+Q24+R24</f>
        <v>509059.24</v>
      </c>
      <c r="T24" s="127">
        <f>+M24/(Q24+F24+R24+C24)</f>
        <v>0.6075852392565757</v>
      </c>
      <c r="U24" s="130"/>
      <c r="V24" s="145">
        <f>V14+V19</f>
        <v>0</v>
      </c>
      <c r="W24" s="145">
        <f t="shared" si="2"/>
        <v>0</v>
      </c>
      <c r="X24" s="145">
        <f t="shared" si="2"/>
        <v>0</v>
      </c>
      <c r="Y24" s="42"/>
      <c r="Z24" s="7">
        <f>Z14+Z19</f>
        <v>0</v>
      </c>
      <c r="AA24" s="7">
        <f t="shared" si="3"/>
        <v>0</v>
      </c>
      <c r="AB24" s="7">
        <f t="shared" si="3"/>
        <v>0</v>
      </c>
    </row>
    <row r="25" spans="1:28" s="23" customFormat="1" hidden="1" x14ac:dyDescent="0.25">
      <c r="A25" s="45" t="s">
        <v>33</v>
      </c>
      <c r="B25" s="46"/>
      <c r="C25" s="7">
        <f t="shared" si="4"/>
        <v>0</v>
      </c>
      <c r="D25" s="7">
        <f t="shared" si="4"/>
        <v>0</v>
      </c>
      <c r="E25" s="145">
        <f t="shared" si="4"/>
        <v>0</v>
      </c>
      <c r="F25" s="140">
        <f>D25+E25</f>
        <v>0</v>
      </c>
      <c r="G25" s="145">
        <f>G15+G20</f>
        <v>0</v>
      </c>
      <c r="H25" s="145">
        <f>F25-G25</f>
        <v>0</v>
      </c>
      <c r="I25" s="127" t="e">
        <f>G25/F25</f>
        <v>#DIV/0!</v>
      </c>
      <c r="J25" s="145">
        <f t="shared" si="0"/>
        <v>0</v>
      </c>
      <c r="K25" s="145">
        <f t="shared" si="0"/>
        <v>0</v>
      </c>
      <c r="L25" s="127" t="e">
        <f>(K25+J25)/F25</f>
        <v>#DIV/0!</v>
      </c>
      <c r="M25" s="145">
        <f>K25+G25+J25</f>
        <v>0</v>
      </c>
      <c r="N25" s="145">
        <f>H25-K25-J25</f>
        <v>0</v>
      </c>
      <c r="O25" s="213" t="e">
        <f>M25/F25</f>
        <v>#DIV/0!</v>
      </c>
      <c r="P25" s="130"/>
      <c r="Q25" s="145">
        <f t="shared" si="1"/>
        <v>0</v>
      </c>
      <c r="R25" s="145">
        <f t="shared" si="1"/>
        <v>0</v>
      </c>
      <c r="S25" s="208">
        <f>+N25+C25+Q25+R25</f>
        <v>0</v>
      </c>
      <c r="T25" s="127" t="e">
        <f>+M25/(Q25+F25+R25+C25)</f>
        <v>#DIV/0!</v>
      </c>
      <c r="U25" s="130"/>
      <c r="V25" s="145">
        <f>V15+V20</f>
        <v>0</v>
      </c>
      <c r="W25" s="145">
        <f t="shared" si="2"/>
        <v>0</v>
      </c>
      <c r="X25" s="145">
        <f t="shared" si="2"/>
        <v>0</v>
      </c>
      <c r="Y25" s="42"/>
      <c r="Z25" s="7">
        <f>Z15+Z20</f>
        <v>0</v>
      </c>
      <c r="AA25" s="7">
        <f t="shared" si="3"/>
        <v>0</v>
      </c>
      <c r="AB25" s="7">
        <f t="shared" si="3"/>
        <v>0</v>
      </c>
    </row>
    <row r="26" spans="1:28" x14ac:dyDescent="0.25">
      <c r="A26" s="60"/>
      <c r="B26" s="61"/>
      <c r="C26" s="6"/>
      <c r="D26" s="6"/>
      <c r="E26" s="140"/>
      <c r="F26" s="140"/>
      <c r="G26" s="140"/>
      <c r="H26" s="140"/>
      <c r="I26" s="141"/>
      <c r="J26" s="188"/>
      <c r="K26" s="142"/>
      <c r="L26" s="141"/>
      <c r="M26" s="140"/>
      <c r="N26" s="140"/>
      <c r="O26" s="205"/>
      <c r="Q26" s="140"/>
      <c r="R26" s="140"/>
      <c r="S26" s="142"/>
      <c r="T26" s="206"/>
      <c r="V26" s="140"/>
      <c r="W26" s="140"/>
      <c r="X26" s="140"/>
      <c r="Y26" s="48"/>
      <c r="Z26" s="6"/>
      <c r="AA26" s="6"/>
      <c r="AB26" s="6"/>
    </row>
    <row r="27" spans="1:28" x14ac:dyDescent="0.25">
      <c r="A27" s="45" t="s">
        <v>37</v>
      </c>
      <c r="B27" s="46"/>
      <c r="C27" s="6"/>
      <c r="D27" s="6"/>
      <c r="E27" s="140"/>
      <c r="F27" s="140"/>
      <c r="G27" s="140"/>
      <c r="H27" s="140"/>
      <c r="I27" s="141"/>
      <c r="J27" s="188"/>
      <c r="K27" s="142"/>
      <c r="L27" s="141"/>
      <c r="M27" s="140"/>
      <c r="N27" s="140"/>
      <c r="O27" s="205"/>
      <c r="Q27" s="140"/>
      <c r="R27" s="140"/>
      <c r="S27" s="142"/>
      <c r="T27" s="206"/>
      <c r="V27" s="140"/>
      <c r="W27" s="140"/>
      <c r="X27" s="140"/>
      <c r="Y27" s="48"/>
      <c r="Z27" s="6"/>
      <c r="AA27" s="6"/>
      <c r="AB27" s="6"/>
    </row>
    <row r="28" spans="1:28" x14ac:dyDescent="0.25">
      <c r="A28" s="45"/>
      <c r="B28" s="46"/>
      <c r="C28" s="6"/>
      <c r="D28" s="6"/>
      <c r="E28" s="140"/>
      <c r="F28" s="140"/>
      <c r="G28" s="140"/>
      <c r="H28" s="140"/>
      <c r="I28" s="141"/>
      <c r="J28" s="188"/>
      <c r="K28" s="142"/>
      <c r="L28" s="141"/>
      <c r="M28" s="140"/>
      <c r="N28" s="140"/>
      <c r="O28" s="205"/>
      <c r="Q28" s="140"/>
      <c r="R28" s="140"/>
      <c r="S28" s="142"/>
      <c r="T28" s="206"/>
      <c r="V28" s="140"/>
      <c r="W28" s="140"/>
      <c r="X28" s="140"/>
      <c r="Y28" s="48"/>
      <c r="Z28" s="6"/>
      <c r="AA28" s="6"/>
      <c r="AB28" s="6"/>
    </row>
    <row r="29" spans="1:28" ht="30" x14ac:dyDescent="0.25">
      <c r="A29" s="51" t="s">
        <v>38</v>
      </c>
      <c r="B29" s="46" t="s">
        <v>39</v>
      </c>
      <c r="C29" s="7">
        <f>SUM(C30:C32)</f>
        <v>-40000</v>
      </c>
      <c r="D29" s="7">
        <f>SUM(D30:D32)</f>
        <v>0</v>
      </c>
      <c r="E29" s="145">
        <f>SUM(E30:E32)</f>
        <v>0</v>
      </c>
      <c r="F29" s="143">
        <f>D29+E29</f>
        <v>0</v>
      </c>
      <c r="G29" s="143">
        <f>SUM(G30:G32)</f>
        <v>168976.39</v>
      </c>
      <c r="H29" s="143">
        <f>F29-G29</f>
        <v>-168976.39</v>
      </c>
      <c r="I29" s="127" t="e">
        <f>G29/F29</f>
        <v>#DIV/0!</v>
      </c>
      <c r="J29" s="143">
        <f>SUM(J30:J32)</f>
        <v>0</v>
      </c>
      <c r="K29" s="143">
        <f>SUM(K30:K32)</f>
        <v>0</v>
      </c>
      <c r="L29" s="127" t="e">
        <f>(K29+J29)/F29</f>
        <v>#DIV/0!</v>
      </c>
      <c r="M29" s="143">
        <f>K29+G29+J29</f>
        <v>168976.39</v>
      </c>
      <c r="N29" s="143">
        <f>H29-K29-J29</f>
        <v>-168976.39</v>
      </c>
      <c r="O29" s="127" t="e">
        <f>M29/F29</f>
        <v>#DIV/0!</v>
      </c>
      <c r="P29" s="207"/>
      <c r="Q29" s="143">
        <f>SUM(Q30:Q32)</f>
        <v>0</v>
      </c>
      <c r="R29" s="143">
        <f>SUM(R30:R32)</f>
        <v>0</v>
      </c>
      <c r="S29" s="208">
        <f>+N29+C29+Q29+R29</f>
        <v>-208976.39</v>
      </c>
      <c r="T29" s="127">
        <f>+M29/(Q29+F29+R29+C29)</f>
        <v>-4.2244097500000004</v>
      </c>
      <c r="V29" s="145">
        <f>SUM(V30:V32)</f>
        <v>0</v>
      </c>
      <c r="W29" s="145">
        <f>SUM(W30:W32)</f>
        <v>0</v>
      </c>
      <c r="X29" s="145">
        <f>SUM(X30:X32)</f>
        <v>0</v>
      </c>
      <c r="Y29" s="48"/>
      <c r="Z29" s="7">
        <f>SUM(Z30:Z32)</f>
        <v>0</v>
      </c>
      <c r="AA29" s="7">
        <f>SUM(AA30:AA32)</f>
        <v>0</v>
      </c>
      <c r="AB29" s="7">
        <f>SUM(AB30:AB32)</f>
        <v>0</v>
      </c>
    </row>
    <row r="30" spans="1:28" s="58" customFormat="1" ht="12.75" hidden="1" x14ac:dyDescent="0.2">
      <c r="A30" s="54" t="s">
        <v>31</v>
      </c>
      <c r="B30" s="61"/>
      <c r="C30" s="8">
        <f>Jan!N30</f>
        <v>0</v>
      </c>
      <c r="D30" s="8">
        <f>W30+AA30</f>
        <v>0</v>
      </c>
      <c r="E30" s="144"/>
      <c r="F30" s="144">
        <f>D30+E30</f>
        <v>0</v>
      </c>
      <c r="G30" s="144"/>
      <c r="H30" s="144">
        <f>F30-G30</f>
        <v>0</v>
      </c>
      <c r="I30" s="128" t="e">
        <f>G30/F30</f>
        <v>#DIV/0!</v>
      </c>
      <c r="J30" s="209"/>
      <c r="K30" s="309"/>
      <c r="L30" s="128" t="e">
        <f>(K30+J30)/F30</f>
        <v>#DIV/0!</v>
      </c>
      <c r="M30" s="144">
        <f>K30+G30+J30</f>
        <v>0</v>
      </c>
      <c r="N30" s="144">
        <f>H30-K30-J30</f>
        <v>0</v>
      </c>
      <c r="O30" s="210" t="e">
        <f>M30/F30</f>
        <v>#DIV/0!</v>
      </c>
      <c r="P30" s="162"/>
      <c r="Q30" s="144"/>
      <c r="R30" s="144">
        <f>+X30+AB30</f>
        <v>0</v>
      </c>
      <c r="S30" s="211">
        <f>+N30+C30+Q30+R30</f>
        <v>0</v>
      </c>
      <c r="T30" s="129" t="e">
        <f>+M30/(Q30+F30+R30+C30)</f>
        <v>#DIV/0!</v>
      </c>
      <c r="U30" s="162"/>
      <c r="V30" s="144"/>
      <c r="W30" s="144"/>
      <c r="X30" s="144"/>
      <c r="Y30" s="59"/>
      <c r="Z30" s="8"/>
      <c r="AA30" s="8"/>
      <c r="AB30" s="8"/>
    </row>
    <row r="31" spans="1:28" s="58" customFormat="1" ht="12.75" x14ac:dyDescent="0.2">
      <c r="A31" s="54" t="s">
        <v>32</v>
      </c>
      <c r="B31" s="61"/>
      <c r="C31" s="8">
        <f>Jan!N31</f>
        <v>-40000</v>
      </c>
      <c r="D31" s="8">
        <f>W31+AA31</f>
        <v>0</v>
      </c>
      <c r="E31" s="144"/>
      <c r="F31" s="144">
        <f>D31+E31</f>
        <v>0</v>
      </c>
      <c r="G31" s="144">
        <v>168976.39</v>
      </c>
      <c r="H31" s="144">
        <f>F31-G31</f>
        <v>-168976.39</v>
      </c>
      <c r="I31" s="128" t="e">
        <f>G31/F31</f>
        <v>#DIV/0!</v>
      </c>
      <c r="J31" s="209"/>
      <c r="K31" s="309"/>
      <c r="L31" s="128" t="e">
        <f>(K31+J31)/F31</f>
        <v>#DIV/0!</v>
      </c>
      <c r="M31" s="144">
        <f>K31+G31+J31</f>
        <v>168976.39</v>
      </c>
      <c r="N31" s="144">
        <f>H31-K31-J31</f>
        <v>-168976.39</v>
      </c>
      <c r="O31" s="210" t="e">
        <f>M31/F31</f>
        <v>#DIV/0!</v>
      </c>
      <c r="P31" s="162"/>
      <c r="Q31" s="144"/>
      <c r="R31" s="144">
        <f>+X31+AB31</f>
        <v>0</v>
      </c>
      <c r="S31" s="211">
        <f>+N31+C31+Q31+R31</f>
        <v>-208976.39</v>
      </c>
      <c r="T31" s="129">
        <f>+M31/(Q31+F31+R31+C31)</f>
        <v>-4.2244097500000004</v>
      </c>
      <c r="U31" s="162"/>
      <c r="V31" s="144"/>
      <c r="W31" s="144"/>
      <c r="X31" s="144"/>
      <c r="Y31" s="59"/>
      <c r="Z31" s="8"/>
      <c r="AA31" s="8"/>
      <c r="AB31" s="8"/>
    </row>
    <row r="32" spans="1:28" s="58" customFormat="1" ht="12.75" hidden="1" x14ac:dyDescent="0.2">
      <c r="A32" s="54" t="s">
        <v>33</v>
      </c>
      <c r="B32" s="61"/>
      <c r="C32" s="8">
        <f>Jan!N32</f>
        <v>0</v>
      </c>
      <c r="D32" s="8">
        <f>W32+AA32</f>
        <v>0</v>
      </c>
      <c r="E32" s="144"/>
      <c r="F32" s="144">
        <f>D32+E32</f>
        <v>0</v>
      </c>
      <c r="G32" s="144"/>
      <c r="H32" s="144">
        <f>F32-G32</f>
        <v>0</v>
      </c>
      <c r="I32" s="128" t="e">
        <f>G32/F32</f>
        <v>#DIV/0!</v>
      </c>
      <c r="J32" s="209"/>
      <c r="K32" s="309"/>
      <c r="L32" s="128" t="e">
        <f>(K32+J32)/F32</f>
        <v>#DIV/0!</v>
      </c>
      <c r="M32" s="144">
        <f>K32+G32+J32</f>
        <v>0</v>
      </c>
      <c r="N32" s="144">
        <f>H32-K32-J32</f>
        <v>0</v>
      </c>
      <c r="O32" s="210" t="e">
        <f>M32/F32</f>
        <v>#DIV/0!</v>
      </c>
      <c r="P32" s="162"/>
      <c r="Q32" s="144"/>
      <c r="R32" s="144">
        <f>+X32+AB32</f>
        <v>0</v>
      </c>
      <c r="S32" s="211">
        <f>+N32+C32+Q32+R32</f>
        <v>0</v>
      </c>
      <c r="T32" s="129" t="e">
        <f>+M32/(Q32+F32+R32+C32)</f>
        <v>#DIV/0!</v>
      </c>
      <c r="U32" s="162"/>
      <c r="V32" s="144"/>
      <c r="W32" s="144"/>
      <c r="X32" s="144"/>
      <c r="Y32" s="59"/>
      <c r="Z32" s="8"/>
      <c r="AA32" s="8"/>
      <c r="AB32" s="8"/>
    </row>
    <row r="33" spans="1:28" hidden="1" x14ac:dyDescent="0.25">
      <c r="A33" s="60"/>
      <c r="B33" s="61"/>
      <c r="C33" s="6"/>
      <c r="D33" s="6"/>
      <c r="E33" s="140"/>
      <c r="F33" s="140"/>
      <c r="G33" s="140"/>
      <c r="H33" s="140"/>
      <c r="I33" s="141"/>
      <c r="J33" s="188"/>
      <c r="K33" s="142"/>
      <c r="L33" s="141"/>
      <c r="M33" s="140"/>
      <c r="N33" s="140"/>
      <c r="O33" s="205"/>
      <c r="Q33" s="140"/>
      <c r="R33" s="140"/>
      <c r="S33" s="142"/>
      <c r="T33" s="206"/>
      <c r="V33" s="140"/>
      <c r="W33" s="140"/>
      <c r="X33" s="140"/>
      <c r="Y33" s="48"/>
      <c r="Z33" s="6"/>
      <c r="AA33" s="6"/>
      <c r="AB33" s="6"/>
    </row>
    <row r="34" spans="1:28" hidden="1" x14ac:dyDescent="0.25">
      <c r="A34" s="62" t="s">
        <v>40</v>
      </c>
      <c r="B34" s="46" t="s">
        <v>41</v>
      </c>
      <c r="C34" s="7">
        <f>SUM(C35:C37)</f>
        <v>0</v>
      </c>
      <c r="D34" s="7">
        <f>SUM(D35:D37)</f>
        <v>0</v>
      </c>
      <c r="E34" s="145">
        <f>SUM(E35:E37)</f>
        <v>0</v>
      </c>
      <c r="F34" s="143">
        <f>D34+E34</f>
        <v>0</v>
      </c>
      <c r="G34" s="143">
        <f>SUM(G35:G37)</f>
        <v>0</v>
      </c>
      <c r="H34" s="143">
        <f>F34-G34</f>
        <v>0</v>
      </c>
      <c r="I34" s="127" t="e">
        <f>G34/F34</f>
        <v>#DIV/0!</v>
      </c>
      <c r="J34" s="143">
        <f>SUM(J35:J37)</f>
        <v>0</v>
      </c>
      <c r="K34" s="143">
        <f>SUM(K35:K37)</f>
        <v>0</v>
      </c>
      <c r="L34" s="127" t="e">
        <f>(K34+J34)/F34</f>
        <v>#DIV/0!</v>
      </c>
      <c r="M34" s="143">
        <f>K34+G34+J34</f>
        <v>0</v>
      </c>
      <c r="N34" s="143">
        <f>H34-K34-J34</f>
        <v>0</v>
      </c>
      <c r="O34" s="127" t="e">
        <f>M34/F34</f>
        <v>#DIV/0!</v>
      </c>
      <c r="P34" s="207"/>
      <c r="Q34" s="143">
        <f>SUM(Q35:Q37)</f>
        <v>0</v>
      </c>
      <c r="R34" s="143">
        <f>SUM(R35:R37)</f>
        <v>0</v>
      </c>
      <c r="S34" s="208">
        <f>+N34+C34+Q34+R34</f>
        <v>0</v>
      </c>
      <c r="T34" s="127" t="e">
        <f>+M34/(Q34+F34+R34+C34)</f>
        <v>#DIV/0!</v>
      </c>
      <c r="V34" s="145">
        <f>SUM(V35:V37)</f>
        <v>0</v>
      </c>
      <c r="W34" s="145">
        <f>SUM(W35:W37)</f>
        <v>0</v>
      </c>
      <c r="X34" s="145">
        <f>SUM(X35:X37)</f>
        <v>0</v>
      </c>
      <c r="Y34" s="48"/>
      <c r="Z34" s="7">
        <f>SUM(Z35:Z37)</f>
        <v>0</v>
      </c>
      <c r="AA34" s="7">
        <f>SUM(AA35:AA37)</f>
        <v>0</v>
      </c>
      <c r="AB34" s="7">
        <f>SUM(AB35:AB37)</f>
        <v>0</v>
      </c>
    </row>
    <row r="35" spans="1:28" s="58" customFormat="1" ht="12.75" hidden="1" x14ac:dyDescent="0.2">
      <c r="A35" s="54" t="s">
        <v>31</v>
      </c>
      <c r="B35" s="61"/>
      <c r="C35" s="8">
        <f>Jan!N35</f>
        <v>0</v>
      </c>
      <c r="D35" s="8">
        <f>W35+AA35</f>
        <v>0</v>
      </c>
      <c r="E35" s="144"/>
      <c r="F35" s="144">
        <f>D35+E35</f>
        <v>0</v>
      </c>
      <c r="G35" s="144"/>
      <c r="H35" s="144">
        <f>F35-G35</f>
        <v>0</v>
      </c>
      <c r="I35" s="128" t="e">
        <f>G35/F35</f>
        <v>#DIV/0!</v>
      </c>
      <c r="J35" s="209"/>
      <c r="K35" s="309"/>
      <c r="L35" s="128" t="e">
        <f>(K35+J35)/F35</f>
        <v>#DIV/0!</v>
      </c>
      <c r="M35" s="144">
        <f>K35+G35+J35</f>
        <v>0</v>
      </c>
      <c r="N35" s="144">
        <f>H35-K35-J35</f>
        <v>0</v>
      </c>
      <c r="O35" s="210" t="e">
        <f>M35/F35</f>
        <v>#DIV/0!</v>
      </c>
      <c r="P35" s="162"/>
      <c r="Q35" s="144"/>
      <c r="R35" s="144">
        <f>+X35+AB35</f>
        <v>0</v>
      </c>
      <c r="S35" s="211">
        <f>+N35+C35+Q35+R35</f>
        <v>0</v>
      </c>
      <c r="T35" s="129" t="e">
        <f>+M35/(Q35+F35+R35+C35)</f>
        <v>#DIV/0!</v>
      </c>
      <c r="U35" s="162"/>
      <c r="V35" s="144"/>
      <c r="W35" s="144"/>
      <c r="X35" s="144"/>
      <c r="Y35" s="59"/>
      <c r="Z35" s="8"/>
      <c r="AA35" s="8"/>
      <c r="AB35" s="8"/>
    </row>
    <row r="36" spans="1:28" s="58" customFormat="1" ht="12.75" hidden="1" x14ac:dyDescent="0.2">
      <c r="A36" s="54" t="s">
        <v>32</v>
      </c>
      <c r="B36" s="61"/>
      <c r="C36" s="8">
        <f>Jan!N36</f>
        <v>0</v>
      </c>
      <c r="D36" s="8">
        <f>W36+AA36</f>
        <v>0</v>
      </c>
      <c r="E36" s="144"/>
      <c r="F36" s="144">
        <f>D36+E36</f>
        <v>0</v>
      </c>
      <c r="G36" s="144"/>
      <c r="H36" s="144">
        <f>F36-G36</f>
        <v>0</v>
      </c>
      <c r="I36" s="128" t="e">
        <f>G36/F36</f>
        <v>#DIV/0!</v>
      </c>
      <c r="J36" s="209"/>
      <c r="K36" s="309"/>
      <c r="L36" s="128" t="e">
        <f>(K36+J36)/F36</f>
        <v>#DIV/0!</v>
      </c>
      <c r="M36" s="144">
        <f>K36+G36+J36</f>
        <v>0</v>
      </c>
      <c r="N36" s="144">
        <f>H36-K36-J36</f>
        <v>0</v>
      </c>
      <c r="O36" s="210" t="e">
        <f>M36/F36</f>
        <v>#DIV/0!</v>
      </c>
      <c r="P36" s="162"/>
      <c r="Q36" s="144"/>
      <c r="R36" s="144">
        <f>+X36+AB36</f>
        <v>0</v>
      </c>
      <c r="S36" s="211">
        <f>+N36+C36+Q36+R36</f>
        <v>0</v>
      </c>
      <c r="T36" s="129" t="e">
        <f>+M36/(Q36+F36+R36+C36)</f>
        <v>#DIV/0!</v>
      </c>
      <c r="U36" s="162"/>
      <c r="V36" s="144"/>
      <c r="W36" s="144"/>
      <c r="X36" s="144"/>
      <c r="Y36" s="59"/>
      <c r="Z36" s="8"/>
      <c r="AA36" s="8"/>
      <c r="AB36" s="8"/>
    </row>
    <row r="37" spans="1:28" s="58" customFormat="1" ht="12.75" hidden="1" x14ac:dyDescent="0.2">
      <c r="A37" s="54" t="s">
        <v>33</v>
      </c>
      <c r="B37" s="61"/>
      <c r="C37" s="8">
        <f>Jan!N37</f>
        <v>0</v>
      </c>
      <c r="D37" s="8">
        <f>W37+AA37</f>
        <v>0</v>
      </c>
      <c r="E37" s="144"/>
      <c r="F37" s="144">
        <f>D37+E37</f>
        <v>0</v>
      </c>
      <c r="G37" s="144"/>
      <c r="H37" s="144">
        <f>F37-G37</f>
        <v>0</v>
      </c>
      <c r="I37" s="128" t="e">
        <f>G37/F37</f>
        <v>#DIV/0!</v>
      </c>
      <c r="J37" s="209"/>
      <c r="K37" s="309"/>
      <c r="L37" s="128" t="e">
        <f>(K37+J37)/F37</f>
        <v>#DIV/0!</v>
      </c>
      <c r="M37" s="144">
        <f>K37+G37+J37</f>
        <v>0</v>
      </c>
      <c r="N37" s="144">
        <f>H37-K37-J37</f>
        <v>0</v>
      </c>
      <c r="O37" s="210" t="e">
        <f>M37/F37</f>
        <v>#DIV/0!</v>
      </c>
      <c r="P37" s="162"/>
      <c r="Q37" s="144"/>
      <c r="R37" s="144">
        <f>+X37+AB37</f>
        <v>0</v>
      </c>
      <c r="S37" s="211">
        <f>+N37+C37+Q37+R37</f>
        <v>0</v>
      </c>
      <c r="T37" s="129" t="e">
        <f>+M37/(Q37+F37+R37+C37)</f>
        <v>#DIV/0!</v>
      </c>
      <c r="U37" s="162"/>
      <c r="V37" s="144"/>
      <c r="W37" s="144"/>
      <c r="X37" s="144"/>
      <c r="Y37" s="59"/>
      <c r="Z37" s="8"/>
      <c r="AA37" s="8"/>
      <c r="AB37" s="8"/>
    </row>
    <row r="38" spans="1:28" hidden="1" x14ac:dyDescent="0.25">
      <c r="A38" s="60"/>
      <c r="B38" s="61"/>
      <c r="C38" s="6"/>
      <c r="D38" s="6"/>
      <c r="E38" s="140"/>
      <c r="F38" s="140"/>
      <c r="G38" s="140"/>
      <c r="H38" s="140"/>
      <c r="I38" s="141"/>
      <c r="J38" s="188"/>
      <c r="K38" s="142"/>
      <c r="L38" s="141"/>
      <c r="M38" s="140"/>
      <c r="N38" s="140"/>
      <c r="O38" s="205"/>
      <c r="Q38" s="140"/>
      <c r="R38" s="140"/>
      <c r="S38" s="142"/>
      <c r="T38" s="206"/>
      <c r="V38" s="140"/>
      <c r="W38" s="140"/>
      <c r="X38" s="140"/>
      <c r="Y38" s="48"/>
      <c r="Z38" s="6"/>
      <c r="AA38" s="6"/>
      <c r="AB38" s="6"/>
    </row>
    <row r="39" spans="1:28" ht="30" x14ac:dyDescent="0.25">
      <c r="A39" s="51" t="s">
        <v>42</v>
      </c>
      <c r="B39" s="46" t="s">
        <v>43</v>
      </c>
      <c r="C39" s="7">
        <f>SUM(C40:C42)</f>
        <v>7237.3300000000017</v>
      </c>
      <c r="D39" s="7">
        <f>SUM(D40:D42)</f>
        <v>0</v>
      </c>
      <c r="E39" s="145">
        <f>SUM(E40:E42)</f>
        <v>55334.33</v>
      </c>
      <c r="F39" s="143">
        <f>D39+E39</f>
        <v>55334.33</v>
      </c>
      <c r="G39" s="143">
        <f>SUM(G40:G42)</f>
        <v>65097</v>
      </c>
      <c r="H39" s="143">
        <f>F39-G39</f>
        <v>-9762.6699999999983</v>
      </c>
      <c r="I39" s="127">
        <f>G39/F39</f>
        <v>1.1764306173039414</v>
      </c>
      <c r="J39" s="143">
        <f>SUM(J40:J42)</f>
        <v>0</v>
      </c>
      <c r="K39" s="143">
        <f>SUM(K40:K42)</f>
        <v>0</v>
      </c>
      <c r="L39" s="127">
        <f>(K39+J39)/F39</f>
        <v>0</v>
      </c>
      <c r="M39" s="143">
        <f>K39+G39+J39</f>
        <v>65097</v>
      </c>
      <c r="N39" s="143">
        <f>H39-K39-J39</f>
        <v>-9762.6699999999983</v>
      </c>
      <c r="O39" s="127">
        <f>M39/F39</f>
        <v>1.1764306173039414</v>
      </c>
      <c r="P39" s="207"/>
      <c r="Q39" s="143">
        <f>SUM(Q40:Q42)</f>
        <v>0</v>
      </c>
      <c r="R39" s="143">
        <f>SUM(R40:R42)</f>
        <v>0</v>
      </c>
      <c r="S39" s="208">
        <f>+N39+C39+Q39+R39</f>
        <v>-2525.3399999999965</v>
      </c>
      <c r="T39" s="127">
        <f>+M39/(Q39+F39+R39+C39)</f>
        <v>1.0403591657948661</v>
      </c>
      <c r="V39" s="145">
        <f>SUM(V40:V42)</f>
        <v>0</v>
      </c>
      <c r="W39" s="145">
        <f>SUM(W40:W42)</f>
        <v>0</v>
      </c>
      <c r="X39" s="145">
        <f>SUM(X40:X42)</f>
        <v>0</v>
      </c>
      <c r="Y39" s="48"/>
      <c r="Z39" s="7">
        <f>SUM(Z40:Z42)</f>
        <v>0</v>
      </c>
      <c r="AA39" s="7">
        <f>SUM(AA40:AA42)</f>
        <v>0</v>
      </c>
      <c r="AB39" s="7">
        <f>SUM(AB40:AB42)</f>
        <v>0</v>
      </c>
    </row>
    <row r="40" spans="1:28" s="58" customFormat="1" ht="12.75" hidden="1" x14ac:dyDescent="0.2">
      <c r="A40" s="54" t="s">
        <v>31</v>
      </c>
      <c r="B40" s="61"/>
      <c r="C40" s="8">
        <f>Jan!N40</f>
        <v>0</v>
      </c>
      <c r="D40" s="8">
        <f>W40+AA40</f>
        <v>0</v>
      </c>
      <c r="E40" s="144"/>
      <c r="F40" s="144">
        <f>D40+E40</f>
        <v>0</v>
      </c>
      <c r="G40" s="144"/>
      <c r="H40" s="144">
        <f>F40-G40</f>
        <v>0</v>
      </c>
      <c r="I40" s="128" t="e">
        <f>G40/F40</f>
        <v>#DIV/0!</v>
      </c>
      <c r="J40" s="209"/>
      <c r="K40" s="309"/>
      <c r="L40" s="128" t="e">
        <f>(K40+J40)/F40</f>
        <v>#DIV/0!</v>
      </c>
      <c r="M40" s="144">
        <f>K40+G40+J40</f>
        <v>0</v>
      </c>
      <c r="N40" s="144">
        <f>H40-K40-J40</f>
        <v>0</v>
      </c>
      <c r="O40" s="210" t="e">
        <f>M40/F40</f>
        <v>#DIV/0!</v>
      </c>
      <c r="P40" s="162"/>
      <c r="Q40" s="144"/>
      <c r="R40" s="144">
        <f>+X40+AB40</f>
        <v>0</v>
      </c>
      <c r="S40" s="211">
        <f>+N40+C40+Q40+R40</f>
        <v>0</v>
      </c>
      <c r="T40" s="129" t="e">
        <f>+M40/(Q40+F40+R40+C40)</f>
        <v>#DIV/0!</v>
      </c>
      <c r="U40" s="162"/>
      <c r="V40" s="144"/>
      <c r="W40" s="144"/>
      <c r="X40" s="144"/>
      <c r="Y40" s="59"/>
      <c r="Z40" s="8"/>
      <c r="AA40" s="8"/>
      <c r="AB40" s="8"/>
    </row>
    <row r="41" spans="1:28" s="58" customFormat="1" ht="12.75" x14ac:dyDescent="0.2">
      <c r="A41" s="54" t="s">
        <v>32</v>
      </c>
      <c r="B41" s="61"/>
      <c r="C41" s="8">
        <f>Jan!N41</f>
        <v>7237.3300000000017</v>
      </c>
      <c r="D41" s="8">
        <f>W41+AA41</f>
        <v>0</v>
      </c>
      <c r="E41" s="144">
        <v>55334.33</v>
      </c>
      <c r="F41" s="144">
        <f>D41+E41</f>
        <v>55334.33</v>
      </c>
      <c r="G41" s="144">
        <v>65097</v>
      </c>
      <c r="H41" s="144">
        <f>F41-G41</f>
        <v>-9762.6699999999983</v>
      </c>
      <c r="I41" s="128">
        <f>G41/F41</f>
        <v>1.1764306173039414</v>
      </c>
      <c r="J41" s="209"/>
      <c r="K41" s="309"/>
      <c r="L41" s="128">
        <f>(K41+J41)/F41</f>
        <v>0</v>
      </c>
      <c r="M41" s="144">
        <f>K41+G41+J41</f>
        <v>65097</v>
      </c>
      <c r="N41" s="144">
        <f>H41-K41-J41</f>
        <v>-9762.6699999999983</v>
      </c>
      <c r="O41" s="210">
        <f>M41/F41</f>
        <v>1.1764306173039414</v>
      </c>
      <c r="P41" s="162"/>
      <c r="Q41" s="144"/>
      <c r="R41" s="144">
        <f>+X41+AB41</f>
        <v>0</v>
      </c>
      <c r="S41" s="211">
        <f>+N41+C41+Q41+R41</f>
        <v>-2525.3399999999965</v>
      </c>
      <c r="T41" s="129">
        <f>+M41/(Q41+F41+R41+C41)</f>
        <v>1.0403591657948661</v>
      </c>
      <c r="U41" s="162"/>
      <c r="V41" s="144"/>
      <c r="W41" s="144"/>
      <c r="X41" s="144"/>
      <c r="Y41" s="59"/>
      <c r="Z41" s="8"/>
      <c r="AA41" s="8"/>
      <c r="AB41" s="8"/>
    </row>
    <row r="42" spans="1:28" s="58" customFormat="1" ht="12.75" hidden="1" x14ac:dyDescent="0.2">
      <c r="A42" s="54" t="s">
        <v>33</v>
      </c>
      <c r="B42" s="61"/>
      <c r="C42" s="8">
        <f>Jan!N42</f>
        <v>0</v>
      </c>
      <c r="D42" s="8">
        <f>W42+AA42</f>
        <v>0</v>
      </c>
      <c r="E42" s="144"/>
      <c r="F42" s="144">
        <f>D42+E42</f>
        <v>0</v>
      </c>
      <c r="G42" s="144"/>
      <c r="H42" s="144">
        <f>F42-G42</f>
        <v>0</v>
      </c>
      <c r="I42" s="128" t="e">
        <f>G42/F42</f>
        <v>#DIV/0!</v>
      </c>
      <c r="J42" s="209"/>
      <c r="K42" s="309"/>
      <c r="L42" s="128" t="e">
        <f>(K42+J42)/F42</f>
        <v>#DIV/0!</v>
      </c>
      <c r="M42" s="144">
        <f>K42+G42+J42</f>
        <v>0</v>
      </c>
      <c r="N42" s="144">
        <f>H42-K42-J42</f>
        <v>0</v>
      </c>
      <c r="O42" s="210" t="e">
        <f>M42/F42</f>
        <v>#DIV/0!</v>
      </c>
      <c r="P42" s="162"/>
      <c r="Q42" s="144"/>
      <c r="R42" s="144">
        <f>+X42+AB42</f>
        <v>0</v>
      </c>
      <c r="S42" s="211">
        <f>+N42+C42+Q42+R42</f>
        <v>0</v>
      </c>
      <c r="T42" s="129" t="e">
        <f>+M42/(Q42+F42+R42+C42)</f>
        <v>#DIV/0!</v>
      </c>
      <c r="U42" s="162"/>
      <c r="V42" s="144"/>
      <c r="W42" s="144"/>
      <c r="X42" s="144"/>
      <c r="Y42" s="59"/>
      <c r="Z42" s="8"/>
      <c r="AA42" s="8"/>
      <c r="AB42" s="8"/>
    </row>
    <row r="43" spans="1:28" x14ac:dyDescent="0.25">
      <c r="A43" s="60"/>
      <c r="B43" s="61"/>
      <c r="C43" s="6"/>
      <c r="D43" s="6"/>
      <c r="E43" s="140"/>
      <c r="F43" s="140"/>
      <c r="G43" s="140"/>
      <c r="H43" s="140"/>
      <c r="I43" s="141"/>
      <c r="J43" s="188"/>
      <c r="K43" s="142"/>
      <c r="L43" s="141"/>
      <c r="M43" s="140"/>
      <c r="N43" s="140"/>
      <c r="O43" s="205"/>
      <c r="Q43" s="140"/>
      <c r="R43" s="140"/>
      <c r="S43" s="142"/>
      <c r="T43" s="206"/>
      <c r="V43" s="140"/>
      <c r="W43" s="140"/>
      <c r="X43" s="140"/>
      <c r="Y43" s="48"/>
      <c r="Z43" s="6"/>
      <c r="AA43" s="6"/>
      <c r="AB43" s="6"/>
    </row>
    <row r="44" spans="1:28" ht="30" hidden="1" x14ac:dyDescent="0.25">
      <c r="A44" s="51" t="s">
        <v>44</v>
      </c>
      <c r="B44" s="46" t="s">
        <v>45</v>
      </c>
      <c r="C44" s="7">
        <f>SUM(C45:C47)</f>
        <v>0</v>
      </c>
      <c r="D44" s="7">
        <f>SUM(D45:D47)</f>
        <v>0</v>
      </c>
      <c r="E44" s="145">
        <f>SUM(E45:E47)</f>
        <v>0</v>
      </c>
      <c r="F44" s="143">
        <f>D44+E44</f>
        <v>0</v>
      </c>
      <c r="G44" s="143">
        <f>SUM(G45:G47)</f>
        <v>0</v>
      </c>
      <c r="H44" s="143">
        <f>F44-G44</f>
        <v>0</v>
      </c>
      <c r="I44" s="127" t="e">
        <f>G44/F44</f>
        <v>#DIV/0!</v>
      </c>
      <c r="J44" s="143">
        <f>SUM(J45:J47)</f>
        <v>0</v>
      </c>
      <c r="K44" s="143">
        <f>SUM(K45:K47)</f>
        <v>0</v>
      </c>
      <c r="L44" s="127" t="e">
        <f>(K44+J44)/F44</f>
        <v>#DIV/0!</v>
      </c>
      <c r="M44" s="143">
        <f>K44+G44+J44</f>
        <v>0</v>
      </c>
      <c r="N44" s="143">
        <f>H44-K44-J44</f>
        <v>0</v>
      </c>
      <c r="O44" s="127" t="e">
        <f>M44/F44</f>
        <v>#DIV/0!</v>
      </c>
      <c r="P44" s="207"/>
      <c r="Q44" s="143">
        <f>SUM(Q45:Q47)</f>
        <v>0</v>
      </c>
      <c r="R44" s="143">
        <f>SUM(R45:R47)</f>
        <v>0</v>
      </c>
      <c r="S44" s="208">
        <f>+N44+C44+Q44+R44</f>
        <v>0</v>
      </c>
      <c r="T44" s="127" t="e">
        <f>+M44/(Q44+F44+R44+C44)</f>
        <v>#DIV/0!</v>
      </c>
      <c r="V44" s="145">
        <f>SUM(V45:V47)</f>
        <v>0</v>
      </c>
      <c r="W44" s="145">
        <f>SUM(W45:W47)</f>
        <v>0</v>
      </c>
      <c r="X44" s="145">
        <f>SUM(X45:X47)</f>
        <v>0</v>
      </c>
      <c r="Y44" s="48"/>
      <c r="Z44" s="7">
        <f>SUM(Z45:Z47)</f>
        <v>0</v>
      </c>
      <c r="AA44" s="7">
        <f>SUM(AA45:AA47)</f>
        <v>0</v>
      </c>
      <c r="AB44" s="7">
        <f>SUM(AB45:AB47)</f>
        <v>0</v>
      </c>
    </row>
    <row r="45" spans="1:28" s="58" customFormat="1" ht="12.75" hidden="1" x14ac:dyDescent="0.2">
      <c r="A45" s="54" t="s">
        <v>31</v>
      </c>
      <c r="B45" s="61"/>
      <c r="C45" s="8">
        <f>Jan!N45</f>
        <v>0</v>
      </c>
      <c r="D45" s="8">
        <f>W45+AA45</f>
        <v>0</v>
      </c>
      <c r="E45" s="144"/>
      <c r="F45" s="144">
        <f>D45+E45</f>
        <v>0</v>
      </c>
      <c r="G45" s="144"/>
      <c r="H45" s="144">
        <f>F45-G45</f>
        <v>0</v>
      </c>
      <c r="I45" s="128" t="e">
        <f>G45/F45</f>
        <v>#DIV/0!</v>
      </c>
      <c r="J45" s="209"/>
      <c r="K45" s="309"/>
      <c r="L45" s="128" t="e">
        <f>(K45+J45)/F45</f>
        <v>#DIV/0!</v>
      </c>
      <c r="M45" s="144">
        <f>K45+G45+J45</f>
        <v>0</v>
      </c>
      <c r="N45" s="144">
        <f>H45-K45-J45</f>
        <v>0</v>
      </c>
      <c r="O45" s="210" t="e">
        <f>M45/F45</f>
        <v>#DIV/0!</v>
      </c>
      <c r="P45" s="162"/>
      <c r="Q45" s="144"/>
      <c r="R45" s="144">
        <f>+X45+AB45</f>
        <v>0</v>
      </c>
      <c r="S45" s="211">
        <f>+N45+C45+Q45+R45</f>
        <v>0</v>
      </c>
      <c r="T45" s="129" t="e">
        <f>+M45/(Q45+F45+R45+C45)</f>
        <v>#DIV/0!</v>
      </c>
      <c r="U45" s="162"/>
      <c r="V45" s="144"/>
      <c r="W45" s="144"/>
      <c r="X45" s="144"/>
      <c r="Y45" s="59"/>
      <c r="Z45" s="8"/>
      <c r="AA45" s="8"/>
      <c r="AB45" s="8"/>
    </row>
    <row r="46" spans="1:28" s="58" customFormat="1" ht="12.75" hidden="1" x14ac:dyDescent="0.2">
      <c r="A46" s="54" t="s">
        <v>32</v>
      </c>
      <c r="B46" s="61"/>
      <c r="C46" s="8">
        <f>Jan!N46</f>
        <v>0</v>
      </c>
      <c r="D46" s="8">
        <f>W46+AA46</f>
        <v>0</v>
      </c>
      <c r="E46" s="144"/>
      <c r="F46" s="144">
        <f>D46+E46</f>
        <v>0</v>
      </c>
      <c r="G46" s="144"/>
      <c r="H46" s="144">
        <f>F46-G46</f>
        <v>0</v>
      </c>
      <c r="I46" s="128" t="e">
        <f>G46/F46</f>
        <v>#DIV/0!</v>
      </c>
      <c r="J46" s="209"/>
      <c r="K46" s="309"/>
      <c r="L46" s="128" t="e">
        <f>(K46+J46)/F46</f>
        <v>#DIV/0!</v>
      </c>
      <c r="M46" s="144">
        <f>K46+G46+J46</f>
        <v>0</v>
      </c>
      <c r="N46" s="144">
        <f>H46-K46-J46</f>
        <v>0</v>
      </c>
      <c r="O46" s="210" t="e">
        <f>M46/F46</f>
        <v>#DIV/0!</v>
      </c>
      <c r="P46" s="162"/>
      <c r="Q46" s="144"/>
      <c r="R46" s="144">
        <f>+X46+AB46</f>
        <v>0</v>
      </c>
      <c r="S46" s="211">
        <f>+N46+C46+Q46+R46</f>
        <v>0</v>
      </c>
      <c r="T46" s="129" t="e">
        <f>+M46/(Q46+F46+R46+C46)</f>
        <v>#DIV/0!</v>
      </c>
      <c r="U46" s="162"/>
      <c r="V46" s="144"/>
      <c r="W46" s="144"/>
      <c r="X46" s="144"/>
      <c r="Y46" s="59"/>
      <c r="Z46" s="8"/>
      <c r="AA46" s="8"/>
      <c r="AB46" s="8"/>
    </row>
    <row r="47" spans="1:28" s="58" customFormat="1" ht="12.75" hidden="1" x14ac:dyDescent="0.2">
      <c r="A47" s="54" t="s">
        <v>33</v>
      </c>
      <c r="B47" s="61"/>
      <c r="C47" s="8">
        <f>Jan!N47</f>
        <v>0</v>
      </c>
      <c r="D47" s="8">
        <f>W47+AA47</f>
        <v>0</v>
      </c>
      <c r="E47" s="144"/>
      <c r="F47" s="144">
        <f>D47+E47</f>
        <v>0</v>
      </c>
      <c r="G47" s="144"/>
      <c r="H47" s="144">
        <f>F47-G47</f>
        <v>0</v>
      </c>
      <c r="I47" s="128" t="e">
        <f>G47/F47</f>
        <v>#DIV/0!</v>
      </c>
      <c r="J47" s="209"/>
      <c r="K47" s="309"/>
      <c r="L47" s="128" t="e">
        <f>(K47+J47)/F47</f>
        <v>#DIV/0!</v>
      </c>
      <c r="M47" s="144">
        <f>K47+G47+J47</f>
        <v>0</v>
      </c>
      <c r="N47" s="144">
        <f>H47-K47-J47</f>
        <v>0</v>
      </c>
      <c r="O47" s="210" t="e">
        <f>M47/F47</f>
        <v>#DIV/0!</v>
      </c>
      <c r="P47" s="162"/>
      <c r="Q47" s="144"/>
      <c r="R47" s="144">
        <f>+X47+AB47</f>
        <v>0</v>
      </c>
      <c r="S47" s="211">
        <f>+N47+C47+Q47+R47</f>
        <v>0</v>
      </c>
      <c r="T47" s="129" t="e">
        <f>+M47/(Q47+F47+R47+C47)</f>
        <v>#DIV/0!</v>
      </c>
      <c r="U47" s="162"/>
      <c r="V47" s="144"/>
      <c r="W47" s="144"/>
      <c r="X47" s="144"/>
      <c r="Y47" s="59"/>
      <c r="Z47" s="8"/>
      <c r="AA47" s="8"/>
      <c r="AB47" s="8"/>
    </row>
    <row r="48" spans="1:28" hidden="1" x14ac:dyDescent="0.25">
      <c r="A48" s="60"/>
      <c r="B48" s="61"/>
      <c r="C48" s="6"/>
      <c r="D48" s="6"/>
      <c r="E48" s="140"/>
      <c r="F48" s="140"/>
      <c r="G48" s="140"/>
      <c r="H48" s="140"/>
      <c r="I48" s="141"/>
      <c r="J48" s="188"/>
      <c r="K48" s="142"/>
      <c r="L48" s="141"/>
      <c r="M48" s="140"/>
      <c r="N48" s="140"/>
      <c r="O48" s="205"/>
      <c r="Q48" s="140"/>
      <c r="R48" s="140"/>
      <c r="S48" s="142"/>
      <c r="T48" s="206"/>
      <c r="V48" s="140"/>
      <c r="W48" s="140"/>
      <c r="X48" s="140"/>
      <c r="Y48" s="48"/>
      <c r="Z48" s="6"/>
      <c r="AA48" s="6"/>
      <c r="AB48" s="6"/>
    </row>
    <row r="49" spans="1:31" s="164" customFormat="1" ht="30" x14ac:dyDescent="0.25">
      <c r="A49" s="152" t="s">
        <v>158</v>
      </c>
      <c r="B49" s="153" t="s">
        <v>159</v>
      </c>
      <c r="C49" s="154">
        <f>SUM(C50:C53)</f>
        <v>24210.940000000002</v>
      </c>
      <c r="D49" s="154">
        <v>0</v>
      </c>
      <c r="E49" s="154">
        <f>SUM(E50:E53)</f>
        <v>169492</v>
      </c>
      <c r="F49" s="155">
        <f>SUM(F50:F53)</f>
        <v>169492</v>
      </c>
      <c r="G49" s="154">
        <f>SUM(G50:G53)</f>
        <v>146669.24</v>
      </c>
      <c r="H49" s="154">
        <f>F49-G49</f>
        <v>22822.760000000009</v>
      </c>
      <c r="I49" s="156">
        <f>G49/F49</f>
        <v>0.86534609303093946</v>
      </c>
      <c r="J49" s="157">
        <f>J51</f>
        <v>0</v>
      </c>
      <c r="K49" s="158">
        <f>K51</f>
        <v>13909.8</v>
      </c>
      <c r="L49" s="156">
        <f>(K49+J49)/F49</f>
        <v>8.2067590210747401E-2</v>
      </c>
      <c r="M49" s="154">
        <f>K49+J49+G49</f>
        <v>160579.03999999998</v>
      </c>
      <c r="N49" s="154">
        <f>H49-K49-J49</f>
        <v>8912.96000000001</v>
      </c>
      <c r="O49" s="159">
        <f>M49/F49</f>
        <v>0.94741368324168684</v>
      </c>
      <c r="P49" s="160"/>
      <c r="Q49" s="154"/>
      <c r="R49" s="154"/>
      <c r="S49" s="158">
        <f>+N49+C49</f>
        <v>33123.900000000009</v>
      </c>
      <c r="T49" s="161">
        <f>+M49/(Q49+F49+R49+C49)</f>
        <v>0.82899640036439293</v>
      </c>
      <c r="U49" s="162"/>
      <c r="V49" s="144"/>
      <c r="W49" s="144"/>
      <c r="X49" s="144"/>
      <c r="Y49" s="163"/>
      <c r="Z49" s="144"/>
      <c r="AA49" s="144"/>
      <c r="AB49" s="144"/>
      <c r="AC49" s="162"/>
      <c r="AD49" s="162"/>
      <c r="AE49" s="162"/>
    </row>
    <row r="50" spans="1:31" s="164" customFormat="1" ht="12.75" x14ac:dyDescent="0.2">
      <c r="A50" s="165" t="s">
        <v>31</v>
      </c>
      <c r="B50" s="166"/>
      <c r="C50" s="167">
        <v>0</v>
      </c>
      <c r="D50" s="167"/>
      <c r="E50" s="167"/>
      <c r="F50" s="144">
        <f>E50+D50</f>
        <v>0</v>
      </c>
      <c r="G50" s="167">
        <f>SUM(D50:F50)</f>
        <v>0</v>
      </c>
      <c r="H50" s="167">
        <v>0</v>
      </c>
      <c r="I50" s="168"/>
      <c r="J50" s="169"/>
      <c r="K50" s="189"/>
      <c r="L50" s="168"/>
      <c r="M50" s="167"/>
      <c r="N50" s="167"/>
      <c r="O50" s="170"/>
      <c r="P50" s="171"/>
      <c r="Q50" s="167"/>
      <c r="R50" s="167"/>
      <c r="S50" s="158"/>
      <c r="T50" s="156"/>
      <c r="U50" s="162"/>
      <c r="V50" s="144"/>
      <c r="W50" s="144"/>
      <c r="X50" s="144"/>
      <c r="Y50" s="163"/>
      <c r="Z50" s="144"/>
      <c r="AA50" s="144"/>
      <c r="AB50" s="144"/>
      <c r="AC50" s="162"/>
      <c r="AD50" s="162"/>
      <c r="AE50" s="162"/>
    </row>
    <row r="51" spans="1:31" s="164" customFormat="1" ht="12.75" x14ac:dyDescent="0.2">
      <c r="A51" s="165" t="s">
        <v>32</v>
      </c>
      <c r="B51" s="166"/>
      <c r="C51" s="167">
        <f>Jan!S51</f>
        <v>24210.940000000002</v>
      </c>
      <c r="D51" s="167"/>
      <c r="E51" s="229">
        <v>169492</v>
      </c>
      <c r="F51" s="144">
        <f>E51+D51</f>
        <v>169492</v>
      </c>
      <c r="G51" s="230">
        <v>146669.24</v>
      </c>
      <c r="H51" s="167">
        <f>F51-G51</f>
        <v>22822.760000000009</v>
      </c>
      <c r="I51" s="168">
        <f>G51/F51</f>
        <v>0.86534609303093946</v>
      </c>
      <c r="J51" s="169"/>
      <c r="K51" s="189">
        <v>13909.8</v>
      </c>
      <c r="L51" s="168">
        <f>(J51+K51)/F51</f>
        <v>8.2067590210747401E-2</v>
      </c>
      <c r="M51" s="167">
        <f>K51+J51+G51</f>
        <v>160579.03999999998</v>
      </c>
      <c r="N51" s="167">
        <f>H51-K51-J51</f>
        <v>8912.96000000001</v>
      </c>
      <c r="O51" s="170">
        <f>M51/F51</f>
        <v>0.94741368324168684</v>
      </c>
      <c r="P51" s="171"/>
      <c r="Q51" s="167"/>
      <c r="R51" s="167"/>
      <c r="S51" s="158">
        <f>+N51+C51</f>
        <v>33123.900000000009</v>
      </c>
      <c r="T51" s="156">
        <f>+M51/(Q51+F51+R51+C51)</f>
        <v>0.82899640036439293</v>
      </c>
      <c r="U51" s="162"/>
      <c r="V51" s="144"/>
      <c r="W51" s="144"/>
      <c r="X51" s="144"/>
      <c r="Y51" s="163"/>
      <c r="Z51" s="144"/>
      <c r="AA51" s="144"/>
      <c r="AB51" s="144"/>
      <c r="AC51" s="162"/>
      <c r="AD51" s="162"/>
      <c r="AE51" s="162"/>
    </row>
    <row r="52" spans="1:31" s="164" customFormat="1" ht="12.75" x14ac:dyDescent="0.2">
      <c r="A52" s="165"/>
      <c r="B52" s="166"/>
      <c r="C52" s="167"/>
      <c r="D52" s="167"/>
      <c r="E52" s="228"/>
      <c r="F52" s="144"/>
      <c r="G52" s="230"/>
      <c r="H52" s="167"/>
      <c r="I52" s="168"/>
      <c r="J52" s="169"/>
      <c r="K52" s="189"/>
      <c r="L52" s="168"/>
      <c r="M52" s="167"/>
      <c r="N52" s="167"/>
      <c r="O52" s="170"/>
      <c r="P52" s="171"/>
      <c r="Q52" s="167"/>
      <c r="R52" s="167"/>
      <c r="S52" s="158"/>
      <c r="T52" s="156"/>
      <c r="U52" s="162"/>
      <c r="V52" s="144"/>
      <c r="W52" s="144"/>
      <c r="X52" s="144"/>
      <c r="Y52" s="163"/>
      <c r="Z52" s="144"/>
      <c r="AA52" s="144"/>
      <c r="AB52" s="144"/>
      <c r="AC52" s="162"/>
      <c r="AD52" s="162"/>
      <c r="AE52" s="162"/>
    </row>
    <row r="53" spans="1:31" x14ac:dyDescent="0.25">
      <c r="A53" s="45" t="s">
        <v>46</v>
      </c>
      <c r="B53" s="46"/>
      <c r="C53" s="6"/>
      <c r="D53" s="6"/>
      <c r="E53" s="140"/>
      <c r="F53" s="140"/>
      <c r="G53" s="140"/>
      <c r="H53" s="140"/>
      <c r="I53" s="141"/>
      <c r="J53" s="188"/>
      <c r="K53" s="142"/>
      <c r="L53" s="141"/>
      <c r="M53" s="140"/>
      <c r="N53" s="140"/>
      <c r="O53" s="205"/>
      <c r="Q53" s="140"/>
      <c r="R53" s="140"/>
      <c r="S53" s="142"/>
      <c r="T53" s="206"/>
      <c r="V53" s="140"/>
      <c r="W53" s="140"/>
      <c r="X53" s="140"/>
      <c r="Y53" s="48"/>
      <c r="Z53" s="6"/>
      <c r="AA53" s="6"/>
      <c r="AB53" s="6"/>
    </row>
    <row r="54" spans="1:31" x14ac:dyDescent="0.25">
      <c r="A54" s="64"/>
      <c r="B54" s="46"/>
      <c r="C54" s="6"/>
      <c r="D54" s="6"/>
      <c r="E54" s="140"/>
      <c r="F54" s="140"/>
      <c r="G54" s="140"/>
      <c r="H54" s="140"/>
      <c r="I54" s="141"/>
      <c r="J54" s="188"/>
      <c r="K54" s="142"/>
      <c r="L54" s="141"/>
      <c r="M54" s="140"/>
      <c r="N54" s="140"/>
      <c r="O54" s="205"/>
      <c r="Q54" s="140"/>
      <c r="R54" s="140"/>
      <c r="S54" s="142"/>
      <c r="T54" s="206"/>
      <c r="V54" s="140"/>
      <c r="W54" s="140"/>
      <c r="X54" s="140"/>
      <c r="Y54" s="48"/>
      <c r="Z54" s="6"/>
      <c r="AA54" s="6"/>
      <c r="AB54" s="6"/>
    </row>
    <row r="55" spans="1:31" ht="45" x14ac:dyDescent="0.25">
      <c r="A55" s="51" t="s">
        <v>47</v>
      </c>
      <c r="B55" s="67" t="s">
        <v>150</v>
      </c>
      <c r="C55" s="7">
        <f>SUM(C56:C58)</f>
        <v>-32367.939999999988</v>
      </c>
      <c r="D55" s="7">
        <f>SUM(D56:D58)</f>
        <v>281000</v>
      </c>
      <c r="E55" s="145">
        <f>SUM(E56:E58)</f>
        <v>0</v>
      </c>
      <c r="F55" s="143">
        <f>D55+E55</f>
        <v>281000</v>
      </c>
      <c r="G55" s="143">
        <f>SUM(G56:G58)</f>
        <v>303620.48000000004</v>
      </c>
      <c r="H55" s="143">
        <f>F55-G55</f>
        <v>-22620.48000000004</v>
      </c>
      <c r="I55" s="127">
        <f>G55/F55</f>
        <v>1.080499928825623</v>
      </c>
      <c r="J55" s="143">
        <f>SUM(J56:J58)</f>
        <v>0</v>
      </c>
      <c r="K55" s="143">
        <f>SUM(K56:K58)</f>
        <v>0</v>
      </c>
      <c r="L55" s="127">
        <f>(K55+J55)/F55</f>
        <v>0</v>
      </c>
      <c r="M55" s="143">
        <f>K55+G55+J55</f>
        <v>303620.48000000004</v>
      </c>
      <c r="N55" s="143">
        <f>H55-K55-J55</f>
        <v>-22620.48000000004</v>
      </c>
      <c r="O55" s="127">
        <f>M55/F55</f>
        <v>1.080499928825623</v>
      </c>
      <c r="P55" s="207"/>
      <c r="Q55" s="143">
        <f>SUM(Q56:Q58)</f>
        <v>0</v>
      </c>
      <c r="R55" s="143">
        <f>SUM(R56:R58)</f>
        <v>0</v>
      </c>
      <c r="S55" s="208">
        <f>+N55+C55+Q55+R55</f>
        <v>-54988.420000000027</v>
      </c>
      <c r="T55" s="127">
        <f>+M55/(Q55+F55+R55+C55)</f>
        <v>1.2211638354281424</v>
      </c>
      <c r="V55" s="145">
        <f>SUM(V56:V58)</f>
        <v>0</v>
      </c>
      <c r="W55" s="145">
        <f>SUM(W56:W58)</f>
        <v>0</v>
      </c>
      <c r="X55" s="145">
        <f>SUM(X56:X58)</f>
        <v>0</v>
      </c>
      <c r="Y55" s="48"/>
      <c r="Z55" s="7">
        <f>SUM(Z56:Z58)</f>
        <v>0</v>
      </c>
      <c r="AA55" s="7">
        <f>SUM(AA56:AA58)</f>
        <v>0</v>
      </c>
      <c r="AB55" s="7">
        <f>SUM(AB56:AB58)</f>
        <v>0</v>
      </c>
    </row>
    <row r="56" spans="1:31" s="58" customFormat="1" ht="12.75" x14ac:dyDescent="0.2">
      <c r="A56" s="54" t="s">
        <v>31</v>
      </c>
      <c r="B56" s="61"/>
      <c r="C56" s="8">
        <f>Jan!N56</f>
        <v>87618.920000000013</v>
      </c>
      <c r="D56" s="8"/>
      <c r="E56" s="144"/>
      <c r="F56" s="144">
        <f>D56+E56</f>
        <v>0</v>
      </c>
      <c r="G56" s="144">
        <v>283513.33</v>
      </c>
      <c r="H56" s="144">
        <f>F56-G56</f>
        <v>-283513.33</v>
      </c>
      <c r="I56" s="128" t="e">
        <f>G56/F56</f>
        <v>#DIV/0!</v>
      </c>
      <c r="J56" s="209"/>
      <c r="K56" s="309"/>
      <c r="L56" s="128" t="e">
        <f>(K56+J56)/F56</f>
        <v>#DIV/0!</v>
      </c>
      <c r="M56" s="144">
        <f>K56+G56+J56</f>
        <v>283513.33</v>
      </c>
      <c r="N56" s="144">
        <f>H56-K56-J56</f>
        <v>-283513.33</v>
      </c>
      <c r="O56" s="210" t="e">
        <f>M56/F56</f>
        <v>#DIV/0!</v>
      </c>
      <c r="P56" s="162"/>
      <c r="Q56" s="144"/>
      <c r="R56" s="144">
        <f>+X56+AB56</f>
        <v>0</v>
      </c>
      <c r="S56" s="211">
        <f>+N56+C56+Q56+R56</f>
        <v>-195894.41</v>
      </c>
      <c r="T56" s="129">
        <f>+M56/(Q56+F56+R56+C56)</f>
        <v>3.2357546749035477</v>
      </c>
      <c r="U56" s="162"/>
      <c r="V56" s="144"/>
      <c r="W56" s="144"/>
      <c r="X56" s="144"/>
      <c r="Y56" s="59"/>
      <c r="Z56" s="8"/>
      <c r="AA56" s="8"/>
      <c r="AB56" s="8"/>
    </row>
    <row r="57" spans="1:31" s="58" customFormat="1" ht="12.75" x14ac:dyDescent="0.2">
      <c r="A57" s="54" t="s">
        <v>32</v>
      </c>
      <c r="B57" s="61"/>
      <c r="C57" s="8">
        <f>Jan!N57</f>
        <v>-119986.86</v>
      </c>
      <c r="D57" s="8">
        <v>281000</v>
      </c>
      <c r="E57" s="144"/>
      <c r="F57" s="144">
        <f>D57+E57</f>
        <v>281000</v>
      </c>
      <c r="G57" s="144">
        <v>20107.150000000001</v>
      </c>
      <c r="H57" s="144">
        <f>F57-G57</f>
        <v>260892.85</v>
      </c>
      <c r="I57" s="128">
        <f>G57/F57</f>
        <v>7.155569395017794E-2</v>
      </c>
      <c r="J57" s="209"/>
      <c r="K57" s="309"/>
      <c r="L57" s="128">
        <f>(K57+J57)/F57</f>
        <v>0</v>
      </c>
      <c r="M57" s="144">
        <f>K57+G57+J57</f>
        <v>20107.150000000001</v>
      </c>
      <c r="N57" s="144">
        <f>H57-K57-J57</f>
        <v>260892.85</v>
      </c>
      <c r="O57" s="210">
        <f>M57/F57</f>
        <v>7.155569395017794E-2</v>
      </c>
      <c r="P57" s="162"/>
      <c r="Q57" s="144"/>
      <c r="R57" s="144">
        <f>+X57+AB57</f>
        <v>0</v>
      </c>
      <c r="S57" s="211">
        <f>+N57+C57+Q57+R57</f>
        <v>140905.99</v>
      </c>
      <c r="T57" s="129">
        <f>+M57/(Q57+F57+R57+C57)</f>
        <v>0.12487893845185555</v>
      </c>
      <c r="U57" s="162"/>
      <c r="V57" s="144"/>
      <c r="W57" s="144"/>
      <c r="X57" s="144"/>
      <c r="Y57" s="59"/>
      <c r="Z57" s="8"/>
      <c r="AA57" s="8"/>
      <c r="AB57" s="8"/>
    </row>
    <row r="58" spans="1:31" s="58" customFormat="1" ht="12.75" hidden="1" x14ac:dyDescent="0.2">
      <c r="A58" s="54" t="s">
        <v>33</v>
      </c>
      <c r="B58" s="61"/>
      <c r="C58" s="8">
        <f>Jan!N58</f>
        <v>0</v>
      </c>
      <c r="D58" s="8">
        <f>W58+AA58</f>
        <v>0</v>
      </c>
      <c r="E58" s="144"/>
      <c r="F58" s="144">
        <f>D58+E58</f>
        <v>0</v>
      </c>
      <c r="G58" s="144"/>
      <c r="H58" s="144">
        <f>F58-G58</f>
        <v>0</v>
      </c>
      <c r="I58" s="128" t="e">
        <f>G58/F58</f>
        <v>#DIV/0!</v>
      </c>
      <c r="J58" s="209"/>
      <c r="K58" s="309"/>
      <c r="L58" s="128" t="e">
        <f>(K58+J58)/F58</f>
        <v>#DIV/0!</v>
      </c>
      <c r="M58" s="144">
        <f>K58+G58+J58</f>
        <v>0</v>
      </c>
      <c r="N58" s="144">
        <f>H58-K58-J58</f>
        <v>0</v>
      </c>
      <c r="O58" s="210" t="e">
        <f>M58/F58</f>
        <v>#DIV/0!</v>
      </c>
      <c r="P58" s="162"/>
      <c r="Q58" s="144"/>
      <c r="R58" s="144">
        <f>+X58+AB58</f>
        <v>0</v>
      </c>
      <c r="S58" s="211">
        <f>+N58+C58+Q58+R58</f>
        <v>0</v>
      </c>
      <c r="T58" s="129" t="e">
        <f>+M58/(Q58+F58+R58+C58)</f>
        <v>#DIV/0!</v>
      </c>
      <c r="U58" s="162"/>
      <c r="V58" s="144"/>
      <c r="W58" s="144"/>
      <c r="X58" s="144"/>
      <c r="Y58" s="59"/>
      <c r="Z58" s="8"/>
      <c r="AA58" s="8"/>
      <c r="AB58" s="8"/>
    </row>
    <row r="59" spans="1:31" x14ac:dyDescent="0.25">
      <c r="A59" s="60"/>
      <c r="B59" s="61"/>
      <c r="C59" s="6"/>
      <c r="D59" s="6"/>
      <c r="E59" s="140"/>
      <c r="F59" s="140"/>
      <c r="G59" s="140"/>
      <c r="H59" s="140"/>
      <c r="I59" s="141"/>
      <c r="J59" s="188"/>
      <c r="K59" s="142"/>
      <c r="L59" s="141"/>
      <c r="M59" s="140"/>
      <c r="N59" s="140"/>
      <c r="O59" s="205"/>
      <c r="Q59" s="140"/>
      <c r="R59" s="140"/>
      <c r="S59" s="142"/>
      <c r="T59" s="206"/>
      <c r="V59" s="140"/>
      <c r="W59" s="140"/>
      <c r="X59" s="140"/>
      <c r="Y59" s="48"/>
      <c r="Z59" s="6"/>
      <c r="AA59" s="6"/>
      <c r="AB59" s="6"/>
    </row>
    <row r="60" spans="1:31" s="23" customFormat="1" x14ac:dyDescent="0.25">
      <c r="A60" s="62" t="s">
        <v>49</v>
      </c>
      <c r="B60" s="46"/>
      <c r="C60" s="7">
        <f>SUM(C61:C63)</f>
        <v>-40919.669999999984</v>
      </c>
      <c r="D60" s="7">
        <f>SUM(D61:D63)</f>
        <v>281000</v>
      </c>
      <c r="E60" s="145">
        <f>SUM(E61:E63)</f>
        <v>224826.33000000002</v>
      </c>
      <c r="F60" s="145">
        <f>D60+E60</f>
        <v>505826.33</v>
      </c>
      <c r="G60" s="145">
        <f>SUM(G61:G63)</f>
        <v>684363.1100000001</v>
      </c>
      <c r="H60" s="145">
        <f>F60-G60</f>
        <v>-178536.78000000009</v>
      </c>
      <c r="I60" s="127">
        <f>G60/F60</f>
        <v>1.3529606297876982</v>
      </c>
      <c r="J60" s="145">
        <f>SUM(J61:J63)</f>
        <v>0</v>
      </c>
      <c r="K60" s="145">
        <f>SUM(K61:K63)</f>
        <v>13909.8</v>
      </c>
      <c r="L60" s="127">
        <f>(K60+J60)/F60</f>
        <v>2.7499161619364495E-2</v>
      </c>
      <c r="M60" s="145">
        <f>K60+G60+J60</f>
        <v>698272.91000000015</v>
      </c>
      <c r="N60" s="145">
        <f>H60-K60-J60</f>
        <v>-192446.58000000007</v>
      </c>
      <c r="O60" s="213">
        <f>M60/F60</f>
        <v>1.3804597914070629</v>
      </c>
      <c r="P60" s="130"/>
      <c r="Q60" s="145">
        <f>SUM(Q61:Q63)</f>
        <v>0</v>
      </c>
      <c r="R60" s="145">
        <f>SUM(R61:R63)</f>
        <v>0</v>
      </c>
      <c r="S60" s="208">
        <f>+N60+C60+Q60+R60</f>
        <v>-233366.25000000006</v>
      </c>
      <c r="T60" s="127">
        <f>+M60/(Q60+F60+R60+C60)</f>
        <v>1.5019636629855981</v>
      </c>
      <c r="U60" s="130"/>
      <c r="V60" s="145">
        <f>SUM(V61:V63)</f>
        <v>0</v>
      </c>
      <c r="W60" s="145">
        <f>SUM(W61:W63)</f>
        <v>0</v>
      </c>
      <c r="X60" s="145">
        <f>SUM(X61:X63)</f>
        <v>0</v>
      </c>
      <c r="Y60" s="42"/>
      <c r="Z60" s="7">
        <f>SUM(Z61:Z63)</f>
        <v>0</v>
      </c>
      <c r="AA60" s="7">
        <f>SUM(AA61:AA63)</f>
        <v>0</v>
      </c>
      <c r="AB60" s="7">
        <f>SUM(AB61:AB63)</f>
        <v>0</v>
      </c>
    </row>
    <row r="61" spans="1:31" s="23" customFormat="1" x14ac:dyDescent="0.25">
      <c r="A61" s="45" t="s">
        <v>31</v>
      </c>
      <c r="B61" s="46"/>
      <c r="C61" s="7">
        <f>+C30+C35+C40+C45+C56</f>
        <v>87618.920000000013</v>
      </c>
      <c r="D61" s="7">
        <f>+D30+D35+D40+D45+D56</f>
        <v>0</v>
      </c>
      <c r="E61" s="145">
        <f>+E30+E35+E40+E45+E56</f>
        <v>0</v>
      </c>
      <c r="F61" s="145">
        <f>D61+E61</f>
        <v>0</v>
      </c>
      <c r="G61" s="145">
        <f>+G30+G35+G40+G45+G56</f>
        <v>283513.33</v>
      </c>
      <c r="H61" s="145">
        <f>F61-G61</f>
        <v>-283513.33</v>
      </c>
      <c r="I61" s="127" t="e">
        <f>G61/F61</f>
        <v>#DIV/0!</v>
      </c>
      <c r="J61" s="145">
        <f t="shared" ref="J61:K63" si="5">+J30+J35+J40+J45+J56</f>
        <v>0</v>
      </c>
      <c r="K61" s="145">
        <f t="shared" si="5"/>
        <v>0</v>
      </c>
      <c r="L61" s="127" t="e">
        <f>(K61+J61)/F61</f>
        <v>#DIV/0!</v>
      </c>
      <c r="M61" s="145">
        <f>K61+G61+J61</f>
        <v>283513.33</v>
      </c>
      <c r="N61" s="145">
        <f>H61-K61-J61</f>
        <v>-283513.33</v>
      </c>
      <c r="O61" s="213" t="e">
        <f>M61/F61</f>
        <v>#DIV/0!</v>
      </c>
      <c r="P61" s="130"/>
      <c r="Q61" s="145">
        <f t="shared" ref="Q61:R63" si="6">+Q30+Q35+Q40+Q45+Q56</f>
        <v>0</v>
      </c>
      <c r="R61" s="145">
        <f t="shared" si="6"/>
        <v>0</v>
      </c>
      <c r="S61" s="208">
        <f>+N61+C61+Q61+R61</f>
        <v>-195894.41</v>
      </c>
      <c r="T61" s="127">
        <f>+M61/(Q61+F61+R61+C61)</f>
        <v>3.2357546749035477</v>
      </c>
      <c r="U61" s="130"/>
      <c r="V61" s="145">
        <f t="shared" ref="V61:X63" si="7">+V30+V35+V40+V45+V56</f>
        <v>0</v>
      </c>
      <c r="W61" s="145">
        <f t="shared" si="7"/>
        <v>0</v>
      </c>
      <c r="X61" s="145">
        <f t="shared" si="7"/>
        <v>0</v>
      </c>
      <c r="Y61" s="42"/>
      <c r="Z61" s="7">
        <f t="shared" ref="Z61:AB63" si="8">+Z30+Z35+Z40+Z45+Z56</f>
        <v>0</v>
      </c>
      <c r="AA61" s="7">
        <f t="shared" si="8"/>
        <v>0</v>
      </c>
      <c r="AB61" s="7">
        <f t="shared" si="8"/>
        <v>0</v>
      </c>
    </row>
    <row r="62" spans="1:31" s="23" customFormat="1" x14ac:dyDescent="0.25">
      <c r="A62" s="45" t="s">
        <v>32</v>
      </c>
      <c r="B62" s="46"/>
      <c r="C62" s="7">
        <f>C57+C51+C41+C31</f>
        <v>-128538.59</v>
      </c>
      <c r="D62" s="7">
        <f>+D31+D36+D41+D46+D57</f>
        <v>281000</v>
      </c>
      <c r="E62" s="145">
        <f>+E31+E36+E41+E46+E57+E51</f>
        <v>224826.33000000002</v>
      </c>
      <c r="F62" s="145">
        <f>D62+E62</f>
        <v>505826.33</v>
      </c>
      <c r="G62" s="145">
        <f>+G57+G51+G46+G41+G36+G31</f>
        <v>400849.78</v>
      </c>
      <c r="H62" s="145">
        <f>F62-G62</f>
        <v>104976.54999999999</v>
      </c>
      <c r="I62" s="127">
        <f>G62/F62</f>
        <v>0.79246523208864994</v>
      </c>
      <c r="J62" s="145">
        <f t="shared" si="5"/>
        <v>0</v>
      </c>
      <c r="K62" s="145">
        <f>K57+K51</f>
        <v>13909.8</v>
      </c>
      <c r="L62" s="127">
        <f>(K62+J62)/F62</f>
        <v>2.7499161619364495E-2</v>
      </c>
      <c r="M62" s="145">
        <f>K62+G62+J62</f>
        <v>414759.58</v>
      </c>
      <c r="N62" s="145">
        <f>H62-K62-J62</f>
        <v>91066.749999999985</v>
      </c>
      <c r="O62" s="213">
        <f>M62/F62</f>
        <v>0.81996439370801433</v>
      </c>
      <c r="P62" s="130"/>
      <c r="Q62" s="145">
        <f t="shared" si="6"/>
        <v>0</v>
      </c>
      <c r="R62" s="145">
        <f t="shared" si="6"/>
        <v>0</v>
      </c>
      <c r="S62" s="208">
        <f>+N62+C62+Q62+R62</f>
        <v>-37471.840000000011</v>
      </c>
      <c r="T62" s="127">
        <f>+M62/(Q62+F62+R62+C62)</f>
        <v>1.0993189972194697</v>
      </c>
      <c r="U62" s="130"/>
      <c r="V62" s="145">
        <f t="shared" si="7"/>
        <v>0</v>
      </c>
      <c r="W62" s="145">
        <f t="shared" si="7"/>
        <v>0</v>
      </c>
      <c r="X62" s="145">
        <f t="shared" si="7"/>
        <v>0</v>
      </c>
      <c r="Y62" s="42"/>
      <c r="Z62" s="7">
        <f t="shared" si="8"/>
        <v>0</v>
      </c>
      <c r="AA62" s="7">
        <f t="shared" si="8"/>
        <v>0</v>
      </c>
      <c r="AB62" s="7">
        <f t="shared" si="8"/>
        <v>0</v>
      </c>
    </row>
    <row r="63" spans="1:31" s="23" customFormat="1" hidden="1" x14ac:dyDescent="0.25">
      <c r="A63" s="45" t="s">
        <v>33</v>
      </c>
      <c r="B63" s="46"/>
      <c r="C63" s="7">
        <f>+C32+C37+C42+C47+C58</f>
        <v>0</v>
      </c>
      <c r="D63" s="7">
        <f>+D32+D37+D42+D47+D58</f>
        <v>0</v>
      </c>
      <c r="E63" s="145">
        <f>+E32+E37+E42+E47+E58</f>
        <v>0</v>
      </c>
      <c r="F63" s="145">
        <f>D63+E63</f>
        <v>0</v>
      </c>
      <c r="G63" s="145">
        <f>+G32+G37+G42+G47+G58</f>
        <v>0</v>
      </c>
      <c r="H63" s="145">
        <f>F63-G63</f>
        <v>0</v>
      </c>
      <c r="I63" s="127" t="e">
        <f>G63/F63</f>
        <v>#DIV/0!</v>
      </c>
      <c r="J63" s="145">
        <f t="shared" si="5"/>
        <v>0</v>
      </c>
      <c r="K63" s="145">
        <f t="shared" si="5"/>
        <v>0</v>
      </c>
      <c r="L63" s="127" t="e">
        <f>(K63+J63)/F63</f>
        <v>#DIV/0!</v>
      </c>
      <c r="M63" s="145">
        <f>K63+G63+J63</f>
        <v>0</v>
      </c>
      <c r="N63" s="145">
        <f>H63-K63-J63</f>
        <v>0</v>
      </c>
      <c r="O63" s="213" t="e">
        <f>M63/F63</f>
        <v>#DIV/0!</v>
      </c>
      <c r="P63" s="130"/>
      <c r="Q63" s="145">
        <f t="shared" si="6"/>
        <v>0</v>
      </c>
      <c r="R63" s="145">
        <f t="shared" si="6"/>
        <v>0</v>
      </c>
      <c r="S63" s="208">
        <f>+N63+C63+Q63+R63</f>
        <v>0</v>
      </c>
      <c r="T63" s="127" t="e">
        <f>+M63/(Q63+F63+R63+C63)</f>
        <v>#DIV/0!</v>
      </c>
      <c r="U63" s="130"/>
      <c r="V63" s="145">
        <f t="shared" si="7"/>
        <v>0</v>
      </c>
      <c r="W63" s="145">
        <f t="shared" si="7"/>
        <v>0</v>
      </c>
      <c r="X63" s="145">
        <f t="shared" si="7"/>
        <v>0</v>
      </c>
      <c r="Y63" s="42"/>
      <c r="Z63" s="7">
        <f t="shared" si="8"/>
        <v>0</v>
      </c>
      <c r="AA63" s="7">
        <f t="shared" si="8"/>
        <v>0</v>
      </c>
      <c r="AB63" s="7">
        <f t="shared" si="8"/>
        <v>0</v>
      </c>
    </row>
    <row r="64" spans="1:31" x14ac:dyDescent="0.25">
      <c r="A64" s="60"/>
      <c r="B64" s="61"/>
      <c r="C64" s="6"/>
      <c r="D64" s="6"/>
      <c r="E64" s="140"/>
      <c r="F64" s="140"/>
      <c r="G64" s="140"/>
      <c r="H64" s="140"/>
      <c r="I64" s="141"/>
      <c r="J64" s="188"/>
      <c r="K64" s="142"/>
      <c r="L64" s="141"/>
      <c r="M64" s="140"/>
      <c r="N64" s="140"/>
      <c r="O64" s="205"/>
      <c r="Q64" s="140"/>
      <c r="R64" s="140"/>
      <c r="S64" s="142"/>
      <c r="T64" s="206"/>
      <c r="V64" s="140"/>
      <c r="W64" s="140"/>
      <c r="X64" s="140"/>
      <c r="Y64" s="48"/>
      <c r="Z64" s="6"/>
      <c r="AA64" s="6"/>
      <c r="AB64" s="6"/>
    </row>
    <row r="65" spans="1:28" x14ac:dyDescent="0.25">
      <c r="A65" s="45" t="s">
        <v>50</v>
      </c>
      <c r="B65" s="61"/>
      <c r="C65" s="6"/>
      <c r="D65" s="6"/>
      <c r="E65" s="140"/>
      <c r="F65" s="140"/>
      <c r="G65" s="140"/>
      <c r="H65" s="140"/>
      <c r="I65" s="141"/>
      <c r="J65" s="188"/>
      <c r="K65" s="142"/>
      <c r="L65" s="141"/>
      <c r="M65" s="140"/>
      <c r="N65" s="140"/>
      <c r="O65" s="205"/>
      <c r="Q65" s="140"/>
      <c r="R65" s="140"/>
      <c r="S65" s="142"/>
      <c r="T65" s="206"/>
      <c r="V65" s="140"/>
      <c r="W65" s="140"/>
      <c r="X65" s="140"/>
      <c r="Y65" s="48"/>
      <c r="Z65" s="6"/>
      <c r="AA65" s="6"/>
      <c r="AB65" s="6"/>
    </row>
    <row r="66" spans="1:28" x14ac:dyDescent="0.25">
      <c r="A66" s="60"/>
      <c r="B66" s="61"/>
      <c r="C66" s="6"/>
      <c r="D66" s="6"/>
      <c r="E66" s="140"/>
      <c r="F66" s="140"/>
      <c r="G66" s="140"/>
      <c r="H66" s="140"/>
      <c r="I66" s="141"/>
      <c r="J66" s="188"/>
      <c r="K66" s="142"/>
      <c r="L66" s="141"/>
      <c r="M66" s="140"/>
      <c r="N66" s="140"/>
      <c r="O66" s="205"/>
      <c r="Q66" s="140"/>
      <c r="R66" s="140"/>
      <c r="S66" s="142"/>
      <c r="T66" s="206"/>
      <c r="V66" s="140"/>
      <c r="W66" s="140"/>
      <c r="X66" s="140"/>
      <c r="Y66" s="48"/>
      <c r="Z66" s="6"/>
      <c r="AA66" s="6"/>
      <c r="AB66" s="6"/>
    </row>
    <row r="67" spans="1:28" x14ac:dyDescent="0.25">
      <c r="A67" s="45" t="s">
        <v>51</v>
      </c>
      <c r="B67" s="61"/>
      <c r="C67" s="6"/>
      <c r="D67" s="6"/>
      <c r="E67" s="140"/>
      <c r="F67" s="140"/>
      <c r="G67" s="140"/>
      <c r="H67" s="140"/>
      <c r="I67" s="141"/>
      <c r="J67" s="188"/>
      <c r="K67" s="142"/>
      <c r="L67" s="141"/>
      <c r="M67" s="140"/>
      <c r="N67" s="140"/>
      <c r="O67" s="205"/>
      <c r="Q67" s="140"/>
      <c r="R67" s="140"/>
      <c r="S67" s="142"/>
      <c r="T67" s="206"/>
      <c r="V67" s="140"/>
      <c r="W67" s="140"/>
      <c r="X67" s="140"/>
      <c r="Y67" s="48"/>
      <c r="Z67" s="6"/>
      <c r="AA67" s="6"/>
      <c r="AB67" s="6"/>
    </row>
    <row r="68" spans="1:28" x14ac:dyDescent="0.25">
      <c r="A68" s="60"/>
      <c r="B68" s="61"/>
      <c r="C68" s="6"/>
      <c r="D68" s="6"/>
      <c r="E68" s="140"/>
      <c r="F68" s="140"/>
      <c r="G68" s="140"/>
      <c r="H68" s="140"/>
      <c r="I68" s="141"/>
      <c r="J68" s="188"/>
      <c r="K68" s="142"/>
      <c r="L68" s="141"/>
      <c r="M68" s="140"/>
      <c r="N68" s="140"/>
      <c r="O68" s="205"/>
      <c r="Q68" s="140"/>
      <c r="R68" s="140"/>
      <c r="S68" s="142"/>
      <c r="T68" s="206"/>
      <c r="V68" s="140"/>
      <c r="W68" s="140"/>
      <c r="X68" s="140"/>
      <c r="Y68" s="48"/>
      <c r="Z68" s="6"/>
      <c r="AA68" s="6"/>
      <c r="AB68" s="6"/>
    </row>
    <row r="69" spans="1:28" hidden="1" x14ac:dyDescent="0.25">
      <c r="A69" s="64"/>
      <c r="B69" s="46"/>
      <c r="C69" s="6"/>
      <c r="D69" s="6"/>
      <c r="E69" s="140"/>
      <c r="F69" s="140"/>
      <c r="G69" s="140"/>
      <c r="H69" s="140"/>
      <c r="I69" s="141"/>
      <c r="J69" s="188"/>
      <c r="K69" s="142"/>
      <c r="L69" s="141"/>
      <c r="M69" s="140"/>
      <c r="N69" s="140"/>
      <c r="O69" s="205"/>
      <c r="Q69" s="140"/>
      <c r="R69" s="140"/>
      <c r="S69" s="142"/>
      <c r="T69" s="206"/>
      <c r="V69" s="140"/>
      <c r="W69" s="140"/>
      <c r="X69" s="140"/>
      <c r="Y69" s="48"/>
      <c r="Z69" s="6"/>
      <c r="AA69" s="6"/>
      <c r="AB69" s="6"/>
    </row>
    <row r="70" spans="1:28" ht="45" x14ac:dyDescent="0.25">
      <c r="A70" s="51" t="s">
        <v>52</v>
      </c>
      <c r="B70" s="46" t="s">
        <v>53</v>
      </c>
      <c r="C70" s="7">
        <f>SUM(C71:C74)</f>
        <v>4279381.93</v>
      </c>
      <c r="D70" s="7">
        <f>SUM(D71:D74)</f>
        <v>0</v>
      </c>
      <c r="E70" s="145">
        <f>SUM(E71:E74)</f>
        <v>17850373.880000003</v>
      </c>
      <c r="F70" s="143">
        <f>D70+E70</f>
        <v>17850373.880000003</v>
      </c>
      <c r="G70" s="143">
        <f>SUM(G71:G74)</f>
        <v>16652988.299999999</v>
      </c>
      <c r="H70" s="143">
        <f>F70-G70</f>
        <v>1197385.5800000038</v>
      </c>
      <c r="I70" s="127">
        <f>G70/F70</f>
        <v>0.93292098036436177</v>
      </c>
      <c r="J70" s="143">
        <f>SUM(J71:J74)</f>
        <v>0</v>
      </c>
      <c r="K70" s="143">
        <f>SUM(K71:K74)</f>
        <v>807444.35</v>
      </c>
      <c r="L70" s="127">
        <f>(K70+J70)/F70</f>
        <v>4.5234030134499337E-2</v>
      </c>
      <c r="M70" s="143">
        <f>K70+G70+J70</f>
        <v>17460432.649999999</v>
      </c>
      <c r="N70" s="143">
        <f>H70-K70-J70</f>
        <v>389941.23000000382</v>
      </c>
      <c r="O70" s="127">
        <f>M70/F70</f>
        <v>0.97815501049886111</v>
      </c>
      <c r="P70" s="207"/>
      <c r="Q70" s="143">
        <f>SUM(Q71:Q73)</f>
        <v>0</v>
      </c>
      <c r="R70" s="143">
        <f>SUM(R71:R74)</f>
        <v>0</v>
      </c>
      <c r="S70" s="208">
        <f>+N70+C70+Q70+R70</f>
        <v>4669323.1600000039</v>
      </c>
      <c r="T70" s="127">
        <f>+M70/(Q70+F70+R70+C70)</f>
        <v>0.78900249961682689</v>
      </c>
      <c r="V70" s="145">
        <f>SUM(V71:V73)</f>
        <v>0</v>
      </c>
      <c r="W70" s="145">
        <f>SUM(W71:W73)</f>
        <v>0</v>
      </c>
      <c r="X70" s="145">
        <f>SUM(X71:X73)</f>
        <v>0</v>
      </c>
      <c r="Y70" s="48"/>
      <c r="Z70" s="7">
        <f>SUM(Z71:Z73)</f>
        <v>0</v>
      </c>
      <c r="AA70" s="7">
        <f>SUM(AA71:AA73)</f>
        <v>0</v>
      </c>
      <c r="AB70" s="7">
        <f>SUM(AB71:AB73)</f>
        <v>0</v>
      </c>
    </row>
    <row r="71" spans="1:28" s="58" customFormat="1" x14ac:dyDescent="0.25">
      <c r="A71" s="54" t="s">
        <v>31</v>
      </c>
      <c r="B71" s="61"/>
      <c r="C71" s="8">
        <f>Jan!N71</f>
        <v>4279381.93</v>
      </c>
      <c r="D71" s="8">
        <f>W71+AA71</f>
        <v>0</v>
      </c>
      <c r="E71" s="272">
        <v>16573663.880000001</v>
      </c>
      <c r="F71" s="144">
        <f>D71+E71</f>
        <v>16573663.880000001</v>
      </c>
      <c r="G71" s="144">
        <v>14889511.609999999</v>
      </c>
      <c r="H71" s="144">
        <f>F71-G71</f>
        <v>1684152.2700000014</v>
      </c>
      <c r="I71" s="128">
        <f>G71/F71</f>
        <v>0.89838382857321464</v>
      </c>
      <c r="J71" s="209"/>
      <c r="K71" s="309"/>
      <c r="L71" s="128">
        <f>(K71+J71)/F71</f>
        <v>0</v>
      </c>
      <c r="M71" s="144">
        <f>K71+G71+J71</f>
        <v>14889511.609999999</v>
      </c>
      <c r="N71" s="144">
        <f>H71-K71-J71</f>
        <v>1684152.2700000014</v>
      </c>
      <c r="O71" s="210">
        <f>M71/F71</f>
        <v>0.89838382857321464</v>
      </c>
      <c r="P71" s="162"/>
      <c r="Q71" s="144"/>
      <c r="R71" s="144">
        <f>+X71+AB71</f>
        <v>0</v>
      </c>
      <c r="S71" s="211">
        <f>+N71+C71+Q71+R71</f>
        <v>5963534.2000000011</v>
      </c>
      <c r="T71" s="129">
        <f>+M71/(Q71+F71+R71+C71)</f>
        <v>0.7140209514554362</v>
      </c>
      <c r="U71" s="162"/>
      <c r="V71" s="144"/>
      <c r="W71" s="144"/>
      <c r="X71" s="144"/>
      <c r="Y71" s="59"/>
      <c r="Z71" s="8"/>
      <c r="AA71" s="8"/>
      <c r="AB71" s="8"/>
    </row>
    <row r="72" spans="1:28" s="58" customFormat="1" x14ac:dyDescent="0.25">
      <c r="A72" s="54" t="s">
        <v>32</v>
      </c>
      <c r="B72" s="61"/>
      <c r="C72" s="8">
        <f>Jan!N72</f>
        <v>0</v>
      </c>
      <c r="D72" s="8">
        <f>W72+AA72</f>
        <v>0</v>
      </c>
      <c r="E72" s="272">
        <v>1276710</v>
      </c>
      <c r="F72" s="144">
        <f>D72+E72</f>
        <v>1276710</v>
      </c>
      <c r="G72" s="144">
        <v>1763476.69</v>
      </c>
      <c r="H72" s="144">
        <f>F72-G72</f>
        <v>-486766.68999999994</v>
      </c>
      <c r="I72" s="128">
        <f>G72/F72</f>
        <v>1.3812664504860148</v>
      </c>
      <c r="J72" s="209"/>
      <c r="K72" s="309">
        <f>591830.07+215614.28</f>
        <v>807444.35</v>
      </c>
      <c r="L72" s="128">
        <f>(K72+J72)/F72</f>
        <v>0.63244147065504297</v>
      </c>
      <c r="M72" s="144">
        <f>K72+G72+J72</f>
        <v>2570921.04</v>
      </c>
      <c r="N72" s="144">
        <f>H72-K72-J72</f>
        <v>-1294211.04</v>
      </c>
      <c r="O72" s="210">
        <f>M72/F72</f>
        <v>2.0137079211410578</v>
      </c>
      <c r="P72" s="162"/>
      <c r="Q72" s="144"/>
      <c r="R72" s="144">
        <f>+X72+AB72</f>
        <v>0</v>
      </c>
      <c r="S72" s="211">
        <f>+N72+C72+Q72+R72</f>
        <v>-1294211.04</v>
      </c>
      <c r="T72" s="129">
        <f>+M72/(Q72+F72+R72+C72)</f>
        <v>2.0137079211410578</v>
      </c>
      <c r="U72" s="162"/>
      <c r="V72" s="144"/>
      <c r="W72" s="144"/>
      <c r="X72" s="144"/>
      <c r="Y72" s="59"/>
      <c r="Z72" s="8"/>
      <c r="AA72" s="8"/>
      <c r="AB72" s="8"/>
    </row>
    <row r="73" spans="1:28" s="58" customFormat="1" ht="12.75" hidden="1" x14ac:dyDescent="0.2">
      <c r="A73" s="54" t="s">
        <v>54</v>
      </c>
      <c r="B73" s="61"/>
      <c r="C73" s="8">
        <f>Jan!N73</f>
        <v>0</v>
      </c>
      <c r="D73" s="8">
        <f>W73+AA73</f>
        <v>0</v>
      </c>
      <c r="E73" s="144"/>
      <c r="F73" s="144">
        <f>D73+E73</f>
        <v>0</v>
      </c>
      <c r="G73" s="144"/>
      <c r="H73" s="144">
        <f>F73-G73</f>
        <v>0</v>
      </c>
      <c r="I73" s="128" t="e">
        <f>G73/F73</f>
        <v>#DIV/0!</v>
      </c>
      <c r="J73" s="209"/>
      <c r="K73" s="309"/>
      <c r="L73" s="128" t="e">
        <f>(K73+J73)/F73</f>
        <v>#DIV/0!</v>
      </c>
      <c r="M73" s="144">
        <f>K73+G73+J73</f>
        <v>0</v>
      </c>
      <c r="N73" s="144">
        <f>H73-K73-J73</f>
        <v>0</v>
      </c>
      <c r="O73" s="210" t="e">
        <f>M73/F73</f>
        <v>#DIV/0!</v>
      </c>
      <c r="P73" s="162"/>
      <c r="Q73" s="144"/>
      <c r="R73" s="144">
        <f>+X73+AB73</f>
        <v>0</v>
      </c>
      <c r="S73" s="211">
        <f>+N73+C73+Q73+R73</f>
        <v>0</v>
      </c>
      <c r="T73" s="129" t="e">
        <f>+M73/(Q73+F73+R73+C73)</f>
        <v>#DIV/0!</v>
      </c>
      <c r="U73" s="162"/>
      <c r="V73" s="144"/>
      <c r="W73" s="144"/>
      <c r="X73" s="144"/>
      <c r="Y73" s="59"/>
      <c r="Z73" s="8"/>
      <c r="AA73" s="8"/>
      <c r="AB73" s="8"/>
    </row>
    <row r="74" spans="1:28" s="58" customFormat="1" ht="12.75" hidden="1" x14ac:dyDescent="0.2">
      <c r="A74" s="54" t="s">
        <v>33</v>
      </c>
      <c r="B74" s="61"/>
      <c r="C74" s="8">
        <f>Jan!N74</f>
        <v>0</v>
      </c>
      <c r="D74" s="8">
        <f>W74+AA74</f>
        <v>0</v>
      </c>
      <c r="E74" s="144"/>
      <c r="F74" s="144">
        <f>D74+E74</f>
        <v>0</v>
      </c>
      <c r="G74" s="144"/>
      <c r="H74" s="144">
        <f>F74-G74</f>
        <v>0</v>
      </c>
      <c r="I74" s="128" t="e">
        <f>G74/F74</f>
        <v>#DIV/0!</v>
      </c>
      <c r="J74" s="209"/>
      <c r="K74" s="309"/>
      <c r="L74" s="128" t="e">
        <f>(K74+J74)/F74</f>
        <v>#DIV/0!</v>
      </c>
      <c r="M74" s="144">
        <f>K74+G74</f>
        <v>0</v>
      </c>
      <c r="N74" s="144">
        <f>H74-K74</f>
        <v>0</v>
      </c>
      <c r="O74" s="210" t="e">
        <f>M74/F74</f>
        <v>#DIV/0!</v>
      </c>
      <c r="P74" s="162"/>
      <c r="Q74" s="144"/>
      <c r="R74" s="144">
        <f>+X74+AB74</f>
        <v>0</v>
      </c>
      <c r="S74" s="211">
        <f>+N74+C74+Q74+R74</f>
        <v>0</v>
      </c>
      <c r="T74" s="129" t="e">
        <f>+M74/(Q74+F74+R74+C74)</f>
        <v>#DIV/0!</v>
      </c>
      <c r="U74" s="162"/>
      <c r="V74" s="144"/>
      <c r="W74" s="144"/>
      <c r="X74" s="144"/>
      <c r="Y74" s="59"/>
      <c r="Z74" s="8"/>
      <c r="AA74" s="8"/>
      <c r="AB74" s="8"/>
    </row>
    <row r="75" spans="1:28" x14ac:dyDescent="0.25">
      <c r="A75" s="60"/>
      <c r="B75" s="61"/>
      <c r="C75" s="6"/>
      <c r="D75" s="6"/>
      <c r="E75" s="140"/>
      <c r="F75" s="140"/>
      <c r="G75" s="140"/>
      <c r="H75" s="140"/>
      <c r="I75" s="141"/>
      <c r="J75" s="188"/>
      <c r="K75" s="142"/>
      <c r="L75" s="141"/>
      <c r="M75" s="140"/>
      <c r="N75" s="140">
        <f>H75-K75</f>
        <v>0</v>
      </c>
      <c r="O75" s="205"/>
      <c r="Q75" s="140"/>
      <c r="R75" s="140"/>
      <c r="S75" s="142"/>
      <c r="T75" s="206"/>
      <c r="V75" s="140"/>
      <c r="W75" s="140"/>
      <c r="X75" s="140"/>
      <c r="Y75" s="48"/>
      <c r="Z75" s="6"/>
      <c r="AA75" s="6"/>
      <c r="AB75" s="6"/>
    </row>
    <row r="76" spans="1:28" x14ac:dyDescent="0.25">
      <c r="A76" s="51" t="s">
        <v>55</v>
      </c>
      <c r="B76" s="46" t="s">
        <v>56</v>
      </c>
      <c r="C76" s="7">
        <f>SUM(C77:C79)</f>
        <v>-946755.34000000008</v>
      </c>
      <c r="D76" s="7">
        <f>SUM(D77:D79)</f>
        <v>4100000</v>
      </c>
      <c r="E76" s="145">
        <f>SUM(E77:E79)</f>
        <v>0</v>
      </c>
      <c r="F76" s="143">
        <f>D76+E76</f>
        <v>4100000</v>
      </c>
      <c r="G76" s="143">
        <f>SUM(G77:G79)</f>
        <v>2603998.2600000002</v>
      </c>
      <c r="H76" s="143">
        <f>F76-G76</f>
        <v>1496001.7399999998</v>
      </c>
      <c r="I76" s="127">
        <f>G76/F76</f>
        <v>0.63512152682926837</v>
      </c>
      <c r="J76" s="143">
        <f>SUM(J77:J79)</f>
        <v>0</v>
      </c>
      <c r="K76" s="143">
        <f>SUM(K77:K79)</f>
        <v>1844141.84</v>
      </c>
      <c r="L76" s="127">
        <f>(K76+J76)/F76</f>
        <v>0.44979069268292687</v>
      </c>
      <c r="M76" s="143">
        <f>K76+G76+J76</f>
        <v>4448140.1000000006</v>
      </c>
      <c r="N76" s="143">
        <f>H76-K76-J76</f>
        <v>-348140.10000000033</v>
      </c>
      <c r="O76" s="127">
        <f>M76/F76</f>
        <v>1.0849122195121952</v>
      </c>
      <c r="P76" s="207"/>
      <c r="Q76" s="143">
        <f>SUM(Q77:Q79)</f>
        <v>0</v>
      </c>
      <c r="R76" s="143">
        <f>SUM(R77:R79)</f>
        <v>0</v>
      </c>
      <c r="S76" s="208">
        <f>+N76+C76+Q76+R76</f>
        <v>-1294895.4400000004</v>
      </c>
      <c r="T76" s="127">
        <f>+M76/(Q76+F76+R76+C76)</f>
        <v>1.410654922031962</v>
      </c>
      <c r="V76" s="145">
        <f>SUM(V77:V79)</f>
        <v>0</v>
      </c>
      <c r="W76" s="145">
        <f>SUM(W77:W79)</f>
        <v>0</v>
      </c>
      <c r="X76" s="145">
        <f>SUM(X77:X79)</f>
        <v>0</v>
      </c>
      <c r="Y76" s="48"/>
      <c r="Z76" s="7">
        <f>SUM(Z77:Z79)</f>
        <v>0</v>
      </c>
      <c r="AA76" s="7">
        <f>SUM(AA77:AA79)</f>
        <v>0</v>
      </c>
      <c r="AB76" s="7">
        <f>SUM(AB77:AB79)</f>
        <v>0</v>
      </c>
    </row>
    <row r="77" spans="1:28" s="58" customFormat="1" ht="12.75" x14ac:dyDescent="0.2">
      <c r="A77" s="54" t="s">
        <v>31</v>
      </c>
      <c r="B77" s="61"/>
      <c r="C77" s="8">
        <f>Jan!N77</f>
        <v>-505674.26</v>
      </c>
      <c r="D77" s="8">
        <v>2024000</v>
      </c>
      <c r="E77" s="144"/>
      <c r="F77" s="144">
        <f>D77+E77</f>
        <v>2024000</v>
      </c>
      <c r="G77" s="144">
        <v>972132.59</v>
      </c>
      <c r="H77" s="144">
        <f>F77-G77</f>
        <v>1051867.4100000001</v>
      </c>
      <c r="I77" s="128">
        <f>G77/F77</f>
        <v>0.48030266304347824</v>
      </c>
      <c r="J77" s="209"/>
      <c r="K77" s="309"/>
      <c r="L77" s="128">
        <f>(K77+J77)/F77</f>
        <v>0</v>
      </c>
      <c r="M77" s="144">
        <f>K77+G77+J77</f>
        <v>972132.59</v>
      </c>
      <c r="N77" s="144">
        <f>H77-K77-J77</f>
        <v>1051867.4100000001</v>
      </c>
      <c r="O77" s="210">
        <f>M77/F77</f>
        <v>0.48030266304347824</v>
      </c>
      <c r="P77" s="162"/>
      <c r="Q77" s="144"/>
      <c r="R77" s="144">
        <f>+X77+AB77</f>
        <v>0</v>
      </c>
      <c r="S77" s="211">
        <f>+N77+C77+Q77+R77</f>
        <v>546193.15000000014</v>
      </c>
      <c r="T77" s="129">
        <f>+M77/(Q77+F77+R77+C77)</f>
        <v>0.64026615922351415</v>
      </c>
      <c r="U77" s="162"/>
      <c r="V77" s="144"/>
      <c r="W77" s="144"/>
      <c r="X77" s="144"/>
      <c r="Y77" s="59"/>
      <c r="Z77" s="8"/>
      <c r="AA77" s="8"/>
      <c r="AB77" s="8"/>
    </row>
    <row r="78" spans="1:28" s="58" customFormat="1" ht="12.75" x14ac:dyDescent="0.2">
      <c r="A78" s="54" t="s">
        <v>32</v>
      </c>
      <c r="B78" s="61"/>
      <c r="C78" s="8">
        <f>Jan!N78</f>
        <v>-441081.08000000007</v>
      </c>
      <c r="D78" s="8">
        <v>2076000</v>
      </c>
      <c r="E78" s="144"/>
      <c r="F78" s="144">
        <f>D78+E78</f>
        <v>2076000</v>
      </c>
      <c r="G78" s="144">
        <v>1631865.6700000004</v>
      </c>
      <c r="H78" s="144">
        <f>F78-G78</f>
        <v>444134.32999999961</v>
      </c>
      <c r="I78" s="128">
        <f>G78/F78</f>
        <v>0.78606246146435477</v>
      </c>
      <c r="J78" s="209"/>
      <c r="K78" s="309">
        <v>1844141.84</v>
      </c>
      <c r="L78" s="128">
        <f>(K78+J78)/F78</f>
        <v>0.88831495183044318</v>
      </c>
      <c r="M78" s="144">
        <f>K78+G78+J78</f>
        <v>3476007.5100000007</v>
      </c>
      <c r="N78" s="144">
        <f>H78-K78-J78</f>
        <v>-1400007.5100000005</v>
      </c>
      <c r="O78" s="210">
        <f>M78/F78</f>
        <v>1.6743774132947979</v>
      </c>
      <c r="P78" s="162"/>
      <c r="Q78" s="144"/>
      <c r="R78" s="144">
        <f>+X78+AB78</f>
        <v>0</v>
      </c>
      <c r="S78" s="211">
        <f>+N78+C78+Q78+R78</f>
        <v>-1841088.5900000005</v>
      </c>
      <c r="T78" s="129">
        <f>+M78/(Q78+F78+R78+C78)</f>
        <v>2.1261039110122972</v>
      </c>
      <c r="U78" s="162"/>
      <c r="V78" s="144"/>
      <c r="W78" s="144"/>
      <c r="X78" s="144"/>
      <c r="Y78" s="59"/>
      <c r="Z78" s="8"/>
      <c r="AA78" s="8"/>
      <c r="AB78" s="8"/>
    </row>
    <row r="79" spans="1:28" s="58" customFormat="1" ht="12.75" hidden="1" x14ac:dyDescent="0.2">
      <c r="A79" s="54" t="s">
        <v>33</v>
      </c>
      <c r="B79" s="61"/>
      <c r="C79" s="8">
        <f>Jan!N79</f>
        <v>0</v>
      </c>
      <c r="D79" s="8"/>
      <c r="E79" s="144"/>
      <c r="F79" s="144">
        <f>D79+E79</f>
        <v>0</v>
      </c>
      <c r="G79" s="144"/>
      <c r="H79" s="144">
        <f>F79-G79</f>
        <v>0</v>
      </c>
      <c r="I79" s="128" t="e">
        <f>G79/F79</f>
        <v>#DIV/0!</v>
      </c>
      <c r="J79" s="209"/>
      <c r="K79" s="309"/>
      <c r="L79" s="128" t="e">
        <f>(K79+J79)/F79</f>
        <v>#DIV/0!</v>
      </c>
      <c r="M79" s="144">
        <f>K79+G79+J79</f>
        <v>0</v>
      </c>
      <c r="N79" s="144">
        <f>H79-K79-J79</f>
        <v>0</v>
      </c>
      <c r="O79" s="210" t="e">
        <f>M79/F79</f>
        <v>#DIV/0!</v>
      </c>
      <c r="P79" s="162"/>
      <c r="Q79" s="144"/>
      <c r="R79" s="144">
        <f>+X79+AB79</f>
        <v>0</v>
      </c>
      <c r="S79" s="211">
        <f>+N79+C79+Q79+R79</f>
        <v>0</v>
      </c>
      <c r="T79" s="129" t="e">
        <f>+M79/(Q79+F79+R79+C79)</f>
        <v>#DIV/0!</v>
      </c>
      <c r="U79" s="162"/>
      <c r="V79" s="144"/>
      <c r="W79" s="144"/>
      <c r="X79" s="144"/>
      <c r="Y79" s="59"/>
      <c r="Z79" s="8"/>
      <c r="AA79" s="8"/>
      <c r="AB79" s="8"/>
    </row>
    <row r="80" spans="1:28" x14ac:dyDescent="0.25">
      <c r="A80" s="60"/>
      <c r="B80" s="61"/>
      <c r="C80" s="6"/>
      <c r="D80" s="6"/>
      <c r="E80" s="140"/>
      <c r="F80" s="140"/>
      <c r="G80" s="140"/>
      <c r="H80" s="140"/>
      <c r="I80" s="141"/>
      <c r="J80" s="188"/>
      <c r="K80" s="142"/>
      <c r="L80" s="141"/>
      <c r="M80" s="140"/>
      <c r="N80" s="140"/>
      <c r="O80" s="205"/>
      <c r="Q80" s="140"/>
      <c r="R80" s="140"/>
      <c r="S80" s="142"/>
      <c r="T80" s="206"/>
      <c r="V80" s="140"/>
      <c r="W80" s="140"/>
      <c r="X80" s="140"/>
      <c r="Y80" s="48"/>
      <c r="Z80" s="6"/>
      <c r="AA80" s="6"/>
      <c r="AB80" s="6"/>
    </row>
    <row r="81" spans="1:28" ht="30" x14ac:dyDescent="0.25">
      <c r="A81" s="152" t="s">
        <v>161</v>
      </c>
      <c r="B81" s="153" t="s">
        <v>162</v>
      </c>
      <c r="C81" s="7">
        <f>SUM(C82:C84)</f>
        <v>0</v>
      </c>
      <c r="D81" s="7">
        <f>SUM(D82:D84)</f>
        <v>0</v>
      </c>
      <c r="E81" s="145">
        <f>SUM(E82:E84)</f>
        <v>696003.33</v>
      </c>
      <c r="F81" s="143">
        <f>D81+E81</f>
        <v>696003.33</v>
      </c>
      <c r="G81" s="143">
        <f>SUM(G82:G84)</f>
        <v>381772.92</v>
      </c>
      <c r="H81" s="143">
        <f>F81-G81</f>
        <v>314230.40999999997</v>
      </c>
      <c r="I81" s="127">
        <f>G81/F81</f>
        <v>0.54852168595227846</v>
      </c>
      <c r="J81" s="143">
        <f>SUM(J82:J84)</f>
        <v>685574.49</v>
      </c>
      <c r="K81" s="143">
        <f>SUM(K82:K84)</f>
        <v>5000</v>
      </c>
      <c r="L81" s="127">
        <f>(K81+J81)/F81</f>
        <v>0.99219997984779762</v>
      </c>
      <c r="M81" s="143">
        <f>K81+G81+J81</f>
        <v>1072347.4099999999</v>
      </c>
      <c r="N81" s="143">
        <f>H81-K81-J81</f>
        <v>-376344.08</v>
      </c>
      <c r="O81" s="127">
        <f>M81/F81</f>
        <v>1.540721665800076</v>
      </c>
      <c r="P81" s="207"/>
      <c r="Q81" s="143">
        <f>SUM(Q82:Q84)</f>
        <v>0</v>
      </c>
      <c r="R81" s="143">
        <f>SUM(R82:R84)</f>
        <v>0</v>
      </c>
      <c r="S81" s="208">
        <f>+N81+C81+Q81+R81</f>
        <v>-376344.08</v>
      </c>
      <c r="T81" s="127">
        <f>+M81/(Q81+F81+R81+C81)</f>
        <v>1.540721665800076</v>
      </c>
      <c r="V81" s="145">
        <f>SUM(V82:V84)</f>
        <v>0</v>
      </c>
      <c r="W81" s="145"/>
      <c r="X81" s="145">
        <f>SUM(X82:X84)</f>
        <v>0</v>
      </c>
      <c r="Y81" s="48"/>
      <c r="Z81" s="7">
        <f>SUM(Z82:Z84)</f>
        <v>0</v>
      </c>
      <c r="AA81" s="7">
        <f>SUM(AA82:AA84)</f>
        <v>0</v>
      </c>
      <c r="AB81" s="7">
        <f>SUM(AB82:AB84)</f>
        <v>0</v>
      </c>
    </row>
    <row r="82" spans="1:28" s="58" customFormat="1" ht="12.75" hidden="1" x14ac:dyDescent="0.2">
      <c r="A82" s="165" t="s">
        <v>31</v>
      </c>
      <c r="B82" s="166"/>
      <c r="C82" s="8">
        <f>Jan!N82</f>
        <v>0</v>
      </c>
      <c r="D82" s="8"/>
      <c r="E82" s="144"/>
      <c r="F82" s="144">
        <f>D82+E82</f>
        <v>0</v>
      </c>
      <c r="G82" s="144"/>
      <c r="H82" s="144">
        <f>F82-G82</f>
        <v>0</v>
      </c>
      <c r="I82" s="128" t="e">
        <f>G82/F82</f>
        <v>#DIV/0!</v>
      </c>
      <c r="J82" s="209"/>
      <c r="K82" s="309"/>
      <c r="L82" s="128" t="e">
        <f>(K82+J82)/F82</f>
        <v>#DIV/0!</v>
      </c>
      <c r="M82" s="144">
        <f>K82+G82+J82</f>
        <v>0</v>
      </c>
      <c r="N82" s="144">
        <f>H82-K82-J82</f>
        <v>0</v>
      </c>
      <c r="O82" s="210" t="e">
        <f>M82/F82</f>
        <v>#DIV/0!</v>
      </c>
      <c r="P82" s="162"/>
      <c r="Q82" s="144"/>
      <c r="R82" s="144">
        <f>+X82+AB82</f>
        <v>0</v>
      </c>
      <c r="S82" s="211">
        <f>+N82+C82+Q82+R82</f>
        <v>0</v>
      </c>
      <c r="T82" s="129" t="e">
        <f>+M82/(Q82+F82+R82+C82)</f>
        <v>#DIV/0!</v>
      </c>
      <c r="U82" s="162"/>
      <c r="V82" s="144"/>
      <c r="W82" s="144">
        <v>1102000</v>
      </c>
      <c r="X82" s="144"/>
      <c r="Y82" s="59"/>
      <c r="Z82" s="8"/>
      <c r="AA82" s="8"/>
      <c r="AB82" s="8"/>
    </row>
    <row r="83" spans="1:28" s="58" customFormat="1" ht="12.75" x14ac:dyDescent="0.2">
      <c r="A83" s="165" t="s">
        <v>32</v>
      </c>
      <c r="B83" s="166"/>
      <c r="C83" s="8">
        <f>Jan!N83</f>
        <v>0</v>
      </c>
      <c r="D83" s="8"/>
      <c r="E83" s="144">
        <v>696003.33</v>
      </c>
      <c r="F83" s="144">
        <f>D83+E83</f>
        <v>696003.33</v>
      </c>
      <c r="G83" s="144">
        <v>381772.92</v>
      </c>
      <c r="H83" s="144">
        <f>F83-G83</f>
        <v>314230.40999999997</v>
      </c>
      <c r="I83" s="128">
        <f>G83/F83</f>
        <v>0.54852168595227846</v>
      </c>
      <c r="J83" s="209">
        <v>685574.49</v>
      </c>
      <c r="K83" s="309">
        <v>5000</v>
      </c>
      <c r="L83" s="128">
        <f>(K83+J83)/F83</f>
        <v>0.99219997984779762</v>
      </c>
      <c r="M83" s="144">
        <f>K83+G83+J83</f>
        <v>1072347.4099999999</v>
      </c>
      <c r="N83" s="144">
        <f>H83-K83-J83</f>
        <v>-376344.08</v>
      </c>
      <c r="O83" s="210">
        <f>M83/F83</f>
        <v>1.540721665800076</v>
      </c>
      <c r="P83" s="162"/>
      <c r="Q83" s="144"/>
      <c r="R83" s="144">
        <f>+X83+AB83</f>
        <v>0</v>
      </c>
      <c r="S83" s="211">
        <f>+N83+C83+Q83+R83</f>
        <v>-376344.08</v>
      </c>
      <c r="T83" s="129">
        <f>+M83/(Q83+F83+R83+C83)</f>
        <v>1.540721665800076</v>
      </c>
      <c r="U83" s="162"/>
      <c r="V83" s="144"/>
      <c r="W83" s="144"/>
      <c r="X83" s="144"/>
      <c r="Y83" s="59"/>
      <c r="Z83" s="8"/>
      <c r="AA83" s="8"/>
      <c r="AB83" s="8"/>
    </row>
    <row r="84" spans="1:28" s="58" customFormat="1" ht="12.75" hidden="1" x14ac:dyDescent="0.2">
      <c r="A84" s="165" t="s">
        <v>33</v>
      </c>
      <c r="B84" s="166"/>
      <c r="C84" s="8">
        <f>Jan!N84</f>
        <v>0</v>
      </c>
      <c r="D84" s="8">
        <f>W84+AA84</f>
        <v>0</v>
      </c>
      <c r="E84" s="144"/>
      <c r="F84" s="144">
        <f>D84+E84</f>
        <v>0</v>
      </c>
      <c r="G84" s="144"/>
      <c r="H84" s="144">
        <f>F84-G84</f>
        <v>0</v>
      </c>
      <c r="I84" s="128" t="e">
        <f>G84/F84</f>
        <v>#DIV/0!</v>
      </c>
      <c r="J84" s="209"/>
      <c r="K84" s="309"/>
      <c r="L84" s="128" t="e">
        <f>(K84+J84)/F84</f>
        <v>#DIV/0!</v>
      </c>
      <c r="M84" s="144">
        <f>K84+G84+J84</f>
        <v>0</v>
      </c>
      <c r="N84" s="144">
        <f>H84-K84-J84</f>
        <v>0</v>
      </c>
      <c r="O84" s="210" t="e">
        <f>M84/F84</f>
        <v>#DIV/0!</v>
      </c>
      <c r="P84" s="162"/>
      <c r="Q84" s="144"/>
      <c r="R84" s="144">
        <f>+X84+AB84</f>
        <v>0</v>
      </c>
      <c r="S84" s="211">
        <f>+N84+C84+Q84+R84</f>
        <v>0</v>
      </c>
      <c r="T84" s="129" t="e">
        <f>+M84/(Q84+F84+R84+C84)</f>
        <v>#DIV/0!</v>
      </c>
      <c r="U84" s="162"/>
      <c r="V84" s="144"/>
      <c r="W84" s="144"/>
      <c r="X84" s="144"/>
      <c r="Y84" s="59"/>
      <c r="Z84" s="8"/>
      <c r="AA84" s="8"/>
      <c r="AB84" s="8"/>
    </row>
    <row r="85" spans="1:28" s="58" customFormat="1" ht="12.75" x14ac:dyDescent="0.2">
      <c r="A85" s="54"/>
      <c r="B85" s="61"/>
      <c r="C85" s="8"/>
      <c r="D85" s="8"/>
      <c r="E85" s="144"/>
      <c r="F85" s="144"/>
      <c r="G85" s="144"/>
      <c r="H85" s="144"/>
      <c r="I85" s="128"/>
      <c r="J85" s="209"/>
      <c r="K85" s="309"/>
      <c r="L85" s="128"/>
      <c r="M85" s="144"/>
      <c r="N85" s="144"/>
      <c r="O85" s="210"/>
      <c r="P85" s="162"/>
      <c r="Q85" s="144"/>
      <c r="R85" s="144"/>
      <c r="S85" s="211"/>
      <c r="T85" s="129"/>
      <c r="U85" s="162"/>
      <c r="V85" s="144"/>
      <c r="W85" s="144"/>
      <c r="X85" s="144"/>
      <c r="Y85" s="59"/>
      <c r="Z85" s="8"/>
      <c r="AA85" s="8"/>
      <c r="AB85" s="8"/>
    </row>
    <row r="86" spans="1:28" s="23" customFormat="1" x14ac:dyDescent="0.25">
      <c r="A86" s="62" t="s">
        <v>57</v>
      </c>
      <c r="B86" s="46"/>
      <c r="C86" s="7">
        <f>SUM(C87:C90)</f>
        <v>3332626.59</v>
      </c>
      <c r="D86" s="7">
        <f>SUM(D87:D90)</f>
        <v>4100000</v>
      </c>
      <c r="E86" s="145">
        <f>SUM(E87:E90)</f>
        <v>18546377.210000001</v>
      </c>
      <c r="F86" s="145">
        <f>D86+E86</f>
        <v>22646377.210000001</v>
      </c>
      <c r="G86" s="145">
        <f>SUM(G87:G90)</f>
        <v>19638759.48</v>
      </c>
      <c r="H86" s="143">
        <f>F86-G86</f>
        <v>3007617.7300000004</v>
      </c>
      <c r="I86" s="127">
        <f>G86/F86</f>
        <v>0.86719210308517158</v>
      </c>
      <c r="J86" s="145">
        <f>SUM(J87:J90)</f>
        <v>685574.49</v>
      </c>
      <c r="K86" s="145">
        <f>SUM(K87:K90)</f>
        <v>2656586.19</v>
      </c>
      <c r="L86" s="127">
        <f>(K86+J86)/F86</f>
        <v>0.14758036788878515</v>
      </c>
      <c r="M86" s="145">
        <f>K86+G86+J86</f>
        <v>22980920.16</v>
      </c>
      <c r="N86" s="145">
        <f>H86-K86-J86</f>
        <v>-334542.94999999949</v>
      </c>
      <c r="O86" s="213">
        <f>M86/F86</f>
        <v>1.0147724709739567</v>
      </c>
      <c r="P86" s="130"/>
      <c r="Q86" s="145">
        <f>SUM(Q87:Q90)</f>
        <v>0</v>
      </c>
      <c r="R86" s="145">
        <f>SUM(R87:R90)</f>
        <v>0</v>
      </c>
      <c r="S86" s="208">
        <f>+N86+C86+Q86+R86</f>
        <v>2998083.6400000006</v>
      </c>
      <c r="T86" s="127">
        <f>+M86/(Q86+F86+R86+C86)</f>
        <v>0.88459589662941573</v>
      </c>
      <c r="U86" s="130"/>
      <c r="V86" s="145">
        <f>SUM(V87:V90)</f>
        <v>0</v>
      </c>
      <c r="W86" s="145">
        <f>SUM(W87:W90)</f>
        <v>0</v>
      </c>
      <c r="X86" s="145">
        <f>SUM(X87:X90)</f>
        <v>0</v>
      </c>
      <c r="Y86" s="42"/>
      <c r="Z86" s="7">
        <f>SUM(Z87:Z90)</f>
        <v>0</v>
      </c>
      <c r="AA86" s="7">
        <f>SUM(AA87:AA90)</f>
        <v>0</v>
      </c>
      <c r="AB86" s="7">
        <f>SUM(AB87:AB90)</f>
        <v>0</v>
      </c>
    </row>
    <row r="87" spans="1:28" s="23" customFormat="1" x14ac:dyDescent="0.25">
      <c r="A87" s="45" t="s">
        <v>31</v>
      </c>
      <c r="B87" s="46"/>
      <c r="C87" s="7">
        <f>C77+C71</f>
        <v>3773707.67</v>
      </c>
      <c r="D87" s="7">
        <f>+D71+D77</f>
        <v>2024000</v>
      </c>
      <c r="E87" s="145">
        <f>+E71+E77</f>
        <v>16573663.880000001</v>
      </c>
      <c r="F87" s="145">
        <f>D87+E87</f>
        <v>18597663.880000003</v>
      </c>
      <c r="G87" s="145">
        <f>G77+G71</f>
        <v>15861644.199999999</v>
      </c>
      <c r="H87" s="143">
        <f>F87-G87</f>
        <v>2736019.6800000034</v>
      </c>
      <c r="I87" s="127">
        <f>G87/F87</f>
        <v>0.85288369024980981</v>
      </c>
      <c r="J87" s="145">
        <f>+J71+J77</f>
        <v>0</v>
      </c>
      <c r="K87" s="145">
        <f>+K71+K77</f>
        <v>0</v>
      </c>
      <c r="L87" s="127">
        <f>(K87+J87)/F87</f>
        <v>0</v>
      </c>
      <c r="M87" s="145">
        <f>K87+G87+J87</f>
        <v>15861644.199999999</v>
      </c>
      <c r="N87" s="145">
        <f>H87-K87-J87</f>
        <v>2736019.6800000034</v>
      </c>
      <c r="O87" s="213">
        <f>M87/F87</f>
        <v>0.85288369024980981</v>
      </c>
      <c r="P87" s="130"/>
      <c r="Q87" s="145">
        <f>+Q71+Q77</f>
        <v>0</v>
      </c>
      <c r="R87" s="145">
        <f>+R71+R77</f>
        <v>0</v>
      </c>
      <c r="S87" s="208">
        <f>+N87+C87+Q87+R87</f>
        <v>6509727.3500000034</v>
      </c>
      <c r="T87" s="127">
        <f>+M87/(Q87+F87+R87+C87)</f>
        <v>0.70901527716122514</v>
      </c>
      <c r="U87" s="130"/>
      <c r="V87" s="145">
        <f>+V71+V77</f>
        <v>0</v>
      </c>
      <c r="W87" s="145">
        <f>+W71+W77</f>
        <v>0</v>
      </c>
      <c r="X87" s="145">
        <f>+X71+X77</f>
        <v>0</v>
      </c>
      <c r="Y87" s="42"/>
      <c r="Z87" s="7">
        <f>+Z71+Z77</f>
        <v>0</v>
      </c>
      <c r="AA87" s="7">
        <f>+AA71+AA77</f>
        <v>0</v>
      </c>
      <c r="AB87" s="7">
        <f>+AB71+AB77</f>
        <v>0</v>
      </c>
    </row>
    <row r="88" spans="1:28" s="23" customFormat="1" x14ac:dyDescent="0.25">
      <c r="A88" s="45" t="s">
        <v>32</v>
      </c>
      <c r="B88" s="46"/>
      <c r="C88" s="7">
        <f>C78+C72</f>
        <v>-441081.08000000007</v>
      </c>
      <c r="D88" s="7">
        <f>D72+D78</f>
        <v>2076000</v>
      </c>
      <c r="E88" s="145">
        <f>E72+E78+E83</f>
        <v>1972713.33</v>
      </c>
      <c r="F88" s="145">
        <f>D88+E88</f>
        <v>4048713.33</v>
      </c>
      <c r="G88" s="145">
        <f>G78+G72+G83</f>
        <v>3777115.2800000003</v>
      </c>
      <c r="H88" s="143">
        <f>F88-G88</f>
        <v>271598.04999999981</v>
      </c>
      <c r="I88" s="127">
        <f>G88/F88</f>
        <v>0.93291744120594489</v>
      </c>
      <c r="J88" s="145">
        <f>J72+J78+J83</f>
        <v>685574.49</v>
      </c>
      <c r="K88" s="145">
        <f>K83+K78+K72</f>
        <v>2656586.19</v>
      </c>
      <c r="L88" s="127">
        <f>(K88+J88)/F88</f>
        <v>0.82548711345784509</v>
      </c>
      <c r="M88" s="145">
        <f>K88+G88+J88</f>
        <v>7119275.9600000009</v>
      </c>
      <c r="N88" s="145">
        <f>H88-K88-J88</f>
        <v>-3070562.63</v>
      </c>
      <c r="O88" s="213">
        <f>M88/F88</f>
        <v>1.7584045546637901</v>
      </c>
      <c r="P88" s="130"/>
      <c r="Q88" s="145">
        <f>Q72+Q78</f>
        <v>0</v>
      </c>
      <c r="R88" s="145">
        <f>R72+R78</f>
        <v>0</v>
      </c>
      <c r="S88" s="208">
        <f>+N88+C88+Q88+R88</f>
        <v>-3511643.71</v>
      </c>
      <c r="T88" s="127">
        <f>+M88/(Q88+F88+R88+C88)</f>
        <v>1.9733929255122944</v>
      </c>
      <c r="U88" s="130"/>
      <c r="V88" s="145">
        <f>V72+V78</f>
        <v>0</v>
      </c>
      <c r="W88" s="145">
        <f>W72+W78</f>
        <v>0</v>
      </c>
      <c r="X88" s="145">
        <f>X72+X78</f>
        <v>0</v>
      </c>
      <c r="Y88" s="42"/>
      <c r="Z88" s="7">
        <f>Z72+Z78</f>
        <v>0</v>
      </c>
      <c r="AA88" s="7">
        <f>AA72+AA78</f>
        <v>0</v>
      </c>
      <c r="AB88" s="7">
        <f>AB72+AB78</f>
        <v>0</v>
      </c>
    </row>
    <row r="89" spans="1:28" s="23" customFormat="1" hidden="1" x14ac:dyDescent="0.25">
      <c r="A89" s="45" t="s">
        <v>54</v>
      </c>
      <c r="B89" s="46"/>
      <c r="C89" s="7">
        <f>C73</f>
        <v>0</v>
      </c>
      <c r="D89" s="7">
        <f>D73</f>
        <v>0</v>
      </c>
      <c r="E89" s="145">
        <f>E73</f>
        <v>0</v>
      </c>
      <c r="F89" s="145">
        <f>D89+E89</f>
        <v>0</v>
      </c>
      <c r="G89" s="145">
        <f>G73</f>
        <v>0</v>
      </c>
      <c r="H89" s="143">
        <f>F89-G89</f>
        <v>0</v>
      </c>
      <c r="I89" s="127" t="e">
        <f>G89/F89</f>
        <v>#DIV/0!</v>
      </c>
      <c r="J89" s="145">
        <f>J73</f>
        <v>0</v>
      </c>
      <c r="K89" s="145">
        <f>K73</f>
        <v>0</v>
      </c>
      <c r="L89" s="127" t="e">
        <f>(K89+J89)/F89</f>
        <v>#DIV/0!</v>
      </c>
      <c r="M89" s="145">
        <f>K89+G89+J89</f>
        <v>0</v>
      </c>
      <c r="N89" s="145">
        <f>H89-K89-J89</f>
        <v>0</v>
      </c>
      <c r="O89" s="213" t="e">
        <f>M89/F89</f>
        <v>#DIV/0!</v>
      </c>
      <c r="P89" s="130"/>
      <c r="Q89" s="145">
        <f>Q73</f>
        <v>0</v>
      </c>
      <c r="R89" s="145">
        <f>R73</f>
        <v>0</v>
      </c>
      <c r="S89" s="208">
        <f>+N89+C89+Q89+R89</f>
        <v>0</v>
      </c>
      <c r="T89" s="127" t="e">
        <f>+M89/(Q89+F89+R89+C89)</f>
        <v>#DIV/0!</v>
      </c>
      <c r="U89" s="130"/>
      <c r="V89" s="145">
        <f>V73</f>
        <v>0</v>
      </c>
      <c r="W89" s="145">
        <f>W73</f>
        <v>0</v>
      </c>
      <c r="X89" s="145">
        <f>X73</f>
        <v>0</v>
      </c>
      <c r="Y89" s="42"/>
      <c r="Z89" s="7">
        <f>Z73</f>
        <v>0</v>
      </c>
      <c r="AA89" s="7">
        <f>AA73</f>
        <v>0</v>
      </c>
      <c r="AB89" s="7">
        <f>AB73</f>
        <v>0</v>
      </c>
    </row>
    <row r="90" spans="1:28" s="23" customFormat="1" hidden="1" x14ac:dyDescent="0.25">
      <c r="A90" s="45" t="s">
        <v>33</v>
      </c>
      <c r="B90" s="46"/>
      <c r="C90" s="7">
        <f>C74+C79</f>
        <v>0</v>
      </c>
      <c r="D90" s="7">
        <f>D74+D79</f>
        <v>0</v>
      </c>
      <c r="E90" s="145">
        <f>E74+E79</f>
        <v>0</v>
      </c>
      <c r="F90" s="145">
        <f>D90+E90</f>
        <v>0</v>
      </c>
      <c r="G90" s="145">
        <f>G74+G79</f>
        <v>0</v>
      </c>
      <c r="H90" s="143">
        <f>F90-G90</f>
        <v>0</v>
      </c>
      <c r="I90" s="127" t="e">
        <f>G90/F90</f>
        <v>#DIV/0!</v>
      </c>
      <c r="J90" s="145">
        <f>J74+J79</f>
        <v>0</v>
      </c>
      <c r="K90" s="145">
        <f>K74+K79</f>
        <v>0</v>
      </c>
      <c r="L90" s="127" t="e">
        <f>(K90+J90)/F90</f>
        <v>#DIV/0!</v>
      </c>
      <c r="M90" s="145">
        <f>K90+G90+J90</f>
        <v>0</v>
      </c>
      <c r="N90" s="145">
        <f>H90-K90-J90</f>
        <v>0</v>
      </c>
      <c r="O90" s="213" t="e">
        <f>M90/F90</f>
        <v>#DIV/0!</v>
      </c>
      <c r="P90" s="130"/>
      <c r="Q90" s="145">
        <f>Q74+Q79</f>
        <v>0</v>
      </c>
      <c r="R90" s="145">
        <f>R74+R79</f>
        <v>0</v>
      </c>
      <c r="S90" s="208">
        <f>+N90+C90+Q90+R90</f>
        <v>0</v>
      </c>
      <c r="T90" s="127" t="e">
        <f>+M90/(Q90+F90+R90+C90)</f>
        <v>#DIV/0!</v>
      </c>
      <c r="U90" s="130"/>
      <c r="V90" s="145">
        <f>V74+V79</f>
        <v>0</v>
      </c>
      <c r="W90" s="145">
        <f>W74+W79</f>
        <v>0</v>
      </c>
      <c r="X90" s="145">
        <f>X74+X79</f>
        <v>0</v>
      </c>
      <c r="Y90" s="42"/>
      <c r="Z90" s="7">
        <f>Z74+Z79</f>
        <v>0</v>
      </c>
      <c r="AA90" s="7">
        <f>AA74+AA79</f>
        <v>0</v>
      </c>
      <c r="AB90" s="7">
        <f>AB74+AB79</f>
        <v>0</v>
      </c>
    </row>
    <row r="91" spans="1:28" x14ac:dyDescent="0.25">
      <c r="A91" s="60"/>
      <c r="B91" s="61"/>
      <c r="C91" s="6"/>
      <c r="D91" s="6"/>
      <c r="E91" s="140"/>
      <c r="F91" s="140"/>
      <c r="G91" s="140"/>
      <c r="H91" s="140"/>
      <c r="I91" s="141"/>
      <c r="J91" s="188"/>
      <c r="K91" s="142"/>
      <c r="L91" s="141"/>
      <c r="M91" s="140"/>
      <c r="N91" s="140"/>
      <c r="O91" s="205"/>
      <c r="Q91" s="140"/>
      <c r="R91" s="140"/>
      <c r="S91" s="142"/>
      <c r="T91" s="206"/>
      <c r="V91" s="140"/>
      <c r="W91" s="140"/>
      <c r="X91" s="140"/>
      <c r="Y91" s="48"/>
      <c r="Z91" s="6"/>
      <c r="AA91" s="6"/>
      <c r="AB91" s="6"/>
    </row>
    <row r="92" spans="1:28" ht="30" x14ac:dyDescent="0.25">
      <c r="A92" s="66" t="s">
        <v>58</v>
      </c>
      <c r="B92" s="61"/>
      <c r="C92" s="6"/>
      <c r="D92" s="6"/>
      <c r="E92" s="140"/>
      <c r="F92" s="140"/>
      <c r="G92" s="140"/>
      <c r="H92" s="140"/>
      <c r="I92" s="141"/>
      <c r="J92" s="188"/>
      <c r="K92" s="142"/>
      <c r="L92" s="141"/>
      <c r="M92" s="140"/>
      <c r="N92" s="140"/>
      <c r="O92" s="205"/>
      <c r="Q92" s="140"/>
      <c r="R92" s="140"/>
      <c r="S92" s="142"/>
      <c r="T92" s="206"/>
      <c r="V92" s="140"/>
      <c r="W92" s="140"/>
      <c r="X92" s="140"/>
      <c r="Y92" s="48"/>
      <c r="Z92" s="6"/>
      <c r="AA92" s="6"/>
      <c r="AB92" s="6"/>
    </row>
    <row r="93" spans="1:28" x14ac:dyDescent="0.25">
      <c r="A93" s="60"/>
      <c r="B93" s="61"/>
      <c r="C93" s="6"/>
      <c r="D93" s="6"/>
      <c r="E93" s="140"/>
      <c r="F93" s="140"/>
      <c r="G93" s="140"/>
      <c r="H93" s="140"/>
      <c r="I93" s="141"/>
      <c r="J93" s="188"/>
      <c r="K93" s="142"/>
      <c r="L93" s="141"/>
      <c r="M93" s="140"/>
      <c r="N93" s="140"/>
      <c r="O93" s="205"/>
      <c r="Q93" s="140"/>
      <c r="R93" s="140"/>
      <c r="S93" s="142"/>
      <c r="T93" s="206"/>
      <c r="V93" s="140"/>
      <c r="W93" s="140"/>
      <c r="X93" s="140"/>
      <c r="Y93" s="48"/>
      <c r="Z93" s="6"/>
      <c r="AA93" s="6"/>
      <c r="AB93" s="6"/>
    </row>
    <row r="94" spans="1:28" x14ac:dyDescent="0.25">
      <c r="A94" s="45" t="s">
        <v>59</v>
      </c>
      <c r="B94" s="46"/>
      <c r="C94" s="6"/>
      <c r="D94" s="6"/>
      <c r="E94" s="140"/>
      <c r="F94" s="140"/>
      <c r="G94" s="140"/>
      <c r="H94" s="140"/>
      <c r="I94" s="141"/>
      <c r="J94" s="188"/>
      <c r="K94" s="142"/>
      <c r="L94" s="141"/>
      <c r="M94" s="140"/>
      <c r="N94" s="140"/>
      <c r="O94" s="205"/>
      <c r="Q94" s="140"/>
      <c r="R94" s="140"/>
      <c r="S94" s="142"/>
      <c r="T94" s="206"/>
      <c r="V94" s="140"/>
      <c r="W94" s="140"/>
      <c r="X94" s="140"/>
      <c r="Y94" s="48"/>
      <c r="Z94" s="6"/>
      <c r="AA94" s="6"/>
      <c r="AB94" s="6"/>
    </row>
    <row r="95" spans="1:28" x14ac:dyDescent="0.25">
      <c r="A95" s="45"/>
      <c r="B95" s="46"/>
      <c r="C95" s="6"/>
      <c r="D95" s="6"/>
      <c r="E95" s="140"/>
      <c r="F95" s="140"/>
      <c r="G95" s="140"/>
      <c r="H95" s="140"/>
      <c r="I95" s="141"/>
      <c r="J95" s="188"/>
      <c r="K95" s="142"/>
      <c r="L95" s="141"/>
      <c r="M95" s="140"/>
      <c r="N95" s="140"/>
      <c r="O95" s="205"/>
      <c r="Q95" s="140"/>
      <c r="R95" s="140"/>
      <c r="S95" s="142"/>
      <c r="T95" s="206"/>
      <c r="V95" s="140"/>
      <c r="W95" s="140"/>
      <c r="X95" s="140"/>
      <c r="Y95" s="48"/>
      <c r="Z95" s="6"/>
      <c r="AA95" s="6"/>
      <c r="AB95" s="6"/>
    </row>
    <row r="96" spans="1:28" x14ac:dyDescent="0.25">
      <c r="A96" s="45" t="s">
        <v>60</v>
      </c>
      <c r="B96" s="46"/>
      <c r="C96" s="6"/>
      <c r="D96" s="6"/>
      <c r="E96" s="140"/>
      <c r="F96" s="140"/>
      <c r="G96" s="140"/>
      <c r="H96" s="140"/>
      <c r="I96" s="141"/>
      <c r="J96" s="188"/>
      <c r="K96" s="142"/>
      <c r="L96" s="141"/>
      <c r="M96" s="140"/>
      <c r="N96" s="140"/>
      <c r="O96" s="205"/>
      <c r="Q96" s="140"/>
      <c r="R96" s="140"/>
      <c r="S96" s="142"/>
      <c r="T96" s="206"/>
      <c r="V96" s="140"/>
      <c r="W96" s="140"/>
      <c r="X96" s="140"/>
      <c r="Y96" s="48"/>
      <c r="Z96" s="6"/>
      <c r="AA96" s="6"/>
      <c r="AB96" s="6"/>
    </row>
    <row r="97" spans="1:28" x14ac:dyDescent="0.25">
      <c r="A97" s="45"/>
      <c r="B97" s="46"/>
      <c r="C97" s="6"/>
      <c r="D97" s="6"/>
      <c r="E97" s="140"/>
      <c r="F97" s="140"/>
      <c r="G97" s="140"/>
      <c r="H97" s="140"/>
      <c r="I97" s="141"/>
      <c r="J97" s="188"/>
      <c r="K97" s="142"/>
      <c r="L97" s="141"/>
      <c r="M97" s="140"/>
      <c r="N97" s="140"/>
      <c r="O97" s="205"/>
      <c r="Q97" s="140"/>
      <c r="R97" s="140"/>
      <c r="S97" s="142"/>
      <c r="T97" s="206"/>
      <c r="V97" s="140"/>
      <c r="W97" s="140"/>
      <c r="X97" s="140"/>
      <c r="Y97" s="48"/>
      <c r="Z97" s="6"/>
      <c r="AA97" s="6"/>
      <c r="AB97" s="6"/>
    </row>
    <row r="98" spans="1:28" ht="30" x14ac:dyDescent="0.25">
      <c r="A98" s="51" t="s">
        <v>61</v>
      </c>
      <c r="B98" s="67" t="s">
        <v>62</v>
      </c>
      <c r="C98" s="7">
        <f>SUM(C99:C101)</f>
        <v>1535253.21</v>
      </c>
      <c r="D98" s="7">
        <f>SUM(D99:D101)</f>
        <v>3403000</v>
      </c>
      <c r="E98" s="145">
        <f>SUM(E99:E101)</f>
        <v>0</v>
      </c>
      <c r="F98" s="143">
        <f>D98+E98</f>
        <v>3403000</v>
      </c>
      <c r="G98" s="143">
        <f>G99+G100</f>
        <v>2864695.0699999994</v>
      </c>
      <c r="H98" s="143">
        <f>F98-G98</f>
        <v>538304.93000000063</v>
      </c>
      <c r="I98" s="127">
        <f>G98/F98</f>
        <v>0.8418145959447545</v>
      </c>
      <c r="J98" s="143">
        <f>SUM(J99:J101)</f>
        <v>60000</v>
      </c>
      <c r="K98" s="143">
        <f>SUM(K99:K101)</f>
        <v>211242.7</v>
      </c>
      <c r="L98" s="127">
        <f>(K98+J98)/F98</f>
        <v>7.9706935057302378E-2</v>
      </c>
      <c r="M98" s="143">
        <f>K98+G98+J98</f>
        <v>3135937.7699999996</v>
      </c>
      <c r="N98" s="143">
        <f>H98-K98-J98</f>
        <v>267062.23000000062</v>
      </c>
      <c r="O98" s="127">
        <f>M98/F98</f>
        <v>0.92152153100205692</v>
      </c>
      <c r="P98" s="207"/>
      <c r="Q98" s="143">
        <f>SUM(Q99:Q101)</f>
        <v>0</v>
      </c>
      <c r="R98" s="143">
        <f>SUM(R99:R101)</f>
        <v>0</v>
      </c>
      <c r="S98" s="208">
        <f>+N98+C98+Q98+R98</f>
        <v>1802315.4400000006</v>
      </c>
      <c r="T98" s="127">
        <f>+M98/(Q98+F98+R98+C98)</f>
        <v>0.63502976389499466</v>
      </c>
      <c r="V98" s="145">
        <f>SUM(V99:V101)</f>
        <v>0</v>
      </c>
      <c r="W98" s="145">
        <f>SUM(W99:W101)</f>
        <v>0</v>
      </c>
      <c r="X98" s="145">
        <f>SUM(X99:X101)</f>
        <v>0</v>
      </c>
      <c r="Y98" s="48"/>
      <c r="Z98" s="7">
        <f>SUM(Z99:Z101)</f>
        <v>0</v>
      </c>
      <c r="AA98" s="7">
        <f>SUM(AA99:AA101)</f>
        <v>0</v>
      </c>
      <c r="AB98" s="7">
        <f>SUM(AB99:AB101)</f>
        <v>0</v>
      </c>
    </row>
    <row r="99" spans="1:28" s="58" customFormat="1" ht="12.75" x14ac:dyDescent="0.2">
      <c r="A99" s="54" t="s">
        <v>31</v>
      </c>
      <c r="B99" s="61"/>
      <c r="C99" s="8">
        <f>Jan!N99</f>
        <v>1914439.95</v>
      </c>
      <c r="D99" s="8">
        <f>3403000-D100</f>
        <v>2732000</v>
      </c>
      <c r="E99" s="144"/>
      <c r="F99" s="144">
        <f>D99+E99</f>
        <v>2732000</v>
      </c>
      <c r="G99" s="144">
        <v>1485847.5699999996</v>
      </c>
      <c r="H99" s="144">
        <f>F99-G99</f>
        <v>1246152.4300000004</v>
      </c>
      <c r="I99" s="128">
        <f>G99/F99</f>
        <v>0.54386807101024881</v>
      </c>
      <c r="J99" s="209"/>
      <c r="K99" s="309"/>
      <c r="L99" s="129">
        <f>(K99+J99)/F99</f>
        <v>0</v>
      </c>
      <c r="M99" s="144">
        <f>K99+G99+J99</f>
        <v>1485847.5699999996</v>
      </c>
      <c r="N99" s="144">
        <f>H99-K99-J99</f>
        <v>1246152.4300000004</v>
      </c>
      <c r="O99" s="210">
        <f>M99/F99</f>
        <v>0.54386807101024881</v>
      </c>
      <c r="P99" s="162"/>
      <c r="Q99" s="144"/>
      <c r="R99" s="144">
        <f>+X99+AB99</f>
        <v>0</v>
      </c>
      <c r="S99" s="211">
        <f>+N99+C99+Q99+R99</f>
        <v>3160592.3800000004</v>
      </c>
      <c r="T99" s="129">
        <f>+M99/(Q99+F99+R99+C99)</f>
        <v>0.3197819375670613</v>
      </c>
      <c r="U99" s="162"/>
      <c r="V99" s="144"/>
      <c r="W99" s="144"/>
      <c r="X99" s="144"/>
      <c r="Y99" s="59"/>
      <c r="Z99" s="8"/>
      <c r="AA99" s="8"/>
      <c r="AB99" s="8"/>
    </row>
    <row r="100" spans="1:28" s="58" customFormat="1" ht="12.75" x14ac:dyDescent="0.2">
      <c r="A100" s="54" t="s">
        <v>32</v>
      </c>
      <c r="B100" s="61"/>
      <c r="C100" s="8">
        <f>Jan!N100</f>
        <v>-379186.74000000011</v>
      </c>
      <c r="D100" s="8">
        <v>671000</v>
      </c>
      <c r="E100" s="144"/>
      <c r="F100" s="144">
        <f>D100+E100</f>
        <v>671000</v>
      </c>
      <c r="G100" s="144">
        <v>1378847.5</v>
      </c>
      <c r="H100" s="144">
        <f>F100-G100</f>
        <v>-707847.5</v>
      </c>
      <c r="I100" s="128">
        <f>G100/F100</f>
        <v>2.0549143070044709</v>
      </c>
      <c r="J100" s="209">
        <v>60000</v>
      </c>
      <c r="K100" s="309">
        <f>123248.5+87994.2</f>
        <v>211242.7</v>
      </c>
      <c r="L100" s="129">
        <f>(K100+J100)/F100</f>
        <v>0.40423651266766025</v>
      </c>
      <c r="M100" s="144">
        <f>K100+G100+J100</f>
        <v>1650090.2</v>
      </c>
      <c r="N100" s="144">
        <f>H100-K100-J100</f>
        <v>-979090.2</v>
      </c>
      <c r="O100" s="210">
        <f>M100/F100</f>
        <v>2.4591508196721312</v>
      </c>
      <c r="P100" s="162"/>
      <c r="Q100" s="144"/>
      <c r="R100" s="144">
        <f>+X100+AB100</f>
        <v>0</v>
      </c>
      <c r="S100" s="211">
        <f>+N100+C100+Q100+R100</f>
        <v>-1358276.94</v>
      </c>
      <c r="T100" s="129">
        <f>+M100/(Q100+F100+R100+C100)</f>
        <v>5.6546100749499884</v>
      </c>
      <c r="U100" s="162"/>
      <c r="V100" s="144"/>
      <c r="W100" s="144"/>
      <c r="X100" s="144"/>
      <c r="Y100" s="59"/>
      <c r="Z100" s="8"/>
      <c r="AA100" s="8"/>
      <c r="AB100" s="8"/>
    </row>
    <row r="101" spans="1:28" s="58" customFormat="1" ht="12.75" hidden="1" x14ac:dyDescent="0.2">
      <c r="A101" s="54" t="s">
        <v>33</v>
      </c>
      <c r="B101" s="61"/>
      <c r="C101" s="8">
        <f>Jan!N101</f>
        <v>0</v>
      </c>
      <c r="D101" s="8"/>
      <c r="E101" s="144"/>
      <c r="F101" s="144">
        <f>D101+E101</f>
        <v>0</v>
      </c>
      <c r="G101" s="144"/>
      <c r="H101" s="144">
        <f>F101-G101</f>
        <v>0</v>
      </c>
      <c r="I101" s="128" t="e">
        <f>G101/F101</f>
        <v>#DIV/0!</v>
      </c>
      <c r="J101" s="209"/>
      <c r="K101" s="309"/>
      <c r="L101" s="129" t="e">
        <f>(K101+J101)/F101</f>
        <v>#DIV/0!</v>
      </c>
      <c r="M101" s="144">
        <f>K101+G101+J101</f>
        <v>0</v>
      </c>
      <c r="N101" s="144">
        <f>H101-K101-J101</f>
        <v>0</v>
      </c>
      <c r="O101" s="210" t="e">
        <f>M101/F101</f>
        <v>#DIV/0!</v>
      </c>
      <c r="P101" s="162"/>
      <c r="Q101" s="144"/>
      <c r="R101" s="144">
        <f>+X101+AB101</f>
        <v>0</v>
      </c>
      <c r="S101" s="211">
        <f>+N101+C101+Q101+R101</f>
        <v>0</v>
      </c>
      <c r="T101" s="129" t="e">
        <f>+M101/(Q101+F101+R101+C101)</f>
        <v>#DIV/0!</v>
      </c>
      <c r="U101" s="162"/>
      <c r="V101" s="144"/>
      <c r="W101" s="144"/>
      <c r="X101" s="144"/>
      <c r="Y101" s="59"/>
      <c r="Z101" s="8"/>
      <c r="AA101" s="8"/>
      <c r="AB101" s="8"/>
    </row>
    <row r="102" spans="1:28" x14ac:dyDescent="0.25">
      <c r="A102" s="60"/>
      <c r="B102" s="61"/>
      <c r="C102" s="6"/>
      <c r="D102" s="6"/>
      <c r="E102" s="140"/>
      <c r="F102" s="140"/>
      <c r="G102" s="140"/>
      <c r="H102" s="140"/>
      <c r="I102" s="141"/>
      <c r="J102" s="188"/>
      <c r="K102" s="142"/>
      <c r="L102" s="141"/>
      <c r="M102" s="140"/>
      <c r="N102" s="140"/>
      <c r="O102" s="205"/>
      <c r="Q102" s="140"/>
      <c r="R102" s="140"/>
      <c r="S102" s="142"/>
      <c r="T102" s="127"/>
      <c r="V102" s="140"/>
      <c r="W102" s="140"/>
      <c r="X102" s="140"/>
      <c r="Y102" s="48"/>
      <c r="Z102" s="6"/>
      <c r="AA102" s="6"/>
      <c r="AB102" s="6"/>
    </row>
    <row r="103" spans="1:28" x14ac:dyDescent="0.25">
      <c r="A103" s="45" t="s">
        <v>63</v>
      </c>
      <c r="B103" s="46"/>
      <c r="C103" s="6"/>
      <c r="D103" s="6"/>
      <c r="E103" s="140"/>
      <c r="F103" s="140"/>
      <c r="G103" s="140"/>
      <c r="H103" s="140"/>
      <c r="I103" s="141"/>
      <c r="J103" s="188"/>
      <c r="K103" s="142"/>
      <c r="L103" s="141"/>
      <c r="M103" s="140"/>
      <c r="N103" s="140"/>
      <c r="O103" s="205"/>
      <c r="Q103" s="140"/>
      <c r="R103" s="140"/>
      <c r="S103" s="142"/>
      <c r="T103" s="206"/>
      <c r="V103" s="140"/>
      <c r="W103" s="140"/>
      <c r="X103" s="140"/>
      <c r="Y103" s="48"/>
      <c r="Z103" s="6"/>
      <c r="AA103" s="6"/>
      <c r="AB103" s="6"/>
    </row>
    <row r="104" spans="1:28" x14ac:dyDescent="0.25">
      <c r="A104" s="45"/>
      <c r="B104" s="46"/>
      <c r="C104" s="6"/>
      <c r="D104" s="6"/>
      <c r="E104" s="140"/>
      <c r="F104" s="140"/>
      <c r="G104" s="140"/>
      <c r="H104" s="140"/>
      <c r="I104" s="141"/>
      <c r="J104" s="188"/>
      <c r="K104" s="142"/>
      <c r="L104" s="141"/>
      <c r="M104" s="140"/>
      <c r="N104" s="140"/>
      <c r="O104" s="205"/>
      <c r="Q104" s="140"/>
      <c r="R104" s="140"/>
      <c r="S104" s="142"/>
      <c r="T104" s="206"/>
      <c r="V104" s="140"/>
      <c r="W104" s="140"/>
      <c r="X104" s="140"/>
      <c r="Y104" s="48"/>
      <c r="Z104" s="6"/>
      <c r="AA104" s="6"/>
      <c r="AB104" s="6"/>
    </row>
    <row r="105" spans="1:28" x14ac:dyDescent="0.25">
      <c r="A105" s="51" t="s">
        <v>64</v>
      </c>
      <c r="B105" s="46" t="s">
        <v>65</v>
      </c>
      <c r="C105" s="7">
        <f>SUM(C106:C108)</f>
        <v>4749.6100000000006</v>
      </c>
      <c r="D105" s="7">
        <f>SUM(D106:D108)</f>
        <v>133000</v>
      </c>
      <c r="E105" s="145">
        <f>SUM(E106:E108)</f>
        <v>0</v>
      </c>
      <c r="F105" s="143">
        <f>D105+E105</f>
        <v>133000</v>
      </c>
      <c r="G105" s="143">
        <f>SUM(G106:G108)</f>
        <v>136266.14000000001</v>
      </c>
      <c r="H105" s="143">
        <f>F105-G105</f>
        <v>-3266.140000000014</v>
      </c>
      <c r="I105" s="127">
        <f>G105/F105</f>
        <v>1.0245574436090226</v>
      </c>
      <c r="J105" s="143">
        <f>SUM(J106:J108)</f>
        <v>0</v>
      </c>
      <c r="K105" s="143">
        <f>SUM(K106:K108)</f>
        <v>3289791.58</v>
      </c>
      <c r="L105" s="127">
        <f>(K105+J105)/F105</f>
        <v>24.735275037593986</v>
      </c>
      <c r="M105" s="143">
        <f>K105+G105+J105</f>
        <v>3426057.72</v>
      </c>
      <c r="N105" s="143">
        <f>H105-K105-J105</f>
        <v>-3293057.72</v>
      </c>
      <c r="O105" s="127">
        <f>M105/F105</f>
        <v>25.759832481203009</v>
      </c>
      <c r="P105" s="207"/>
      <c r="Q105" s="143">
        <f>SUM(Q106:Q108)</f>
        <v>0</v>
      </c>
      <c r="R105" s="143">
        <f>SUM(R106:R108)</f>
        <v>0</v>
      </c>
      <c r="S105" s="208">
        <f>+N105+C105+Q105+R105</f>
        <v>-3288308.1100000003</v>
      </c>
      <c r="T105" s="127">
        <f>+M105/(Q105+F105+R105+C105)</f>
        <v>24.871632812608329</v>
      </c>
      <c r="V105" s="145">
        <f>SUM(V106:V108)</f>
        <v>0</v>
      </c>
      <c r="W105" s="145">
        <f>SUM(W106:W108)</f>
        <v>0</v>
      </c>
      <c r="X105" s="145">
        <f>SUM(X106:X108)</f>
        <v>0</v>
      </c>
      <c r="Y105" s="48"/>
      <c r="Z105" s="7">
        <f>SUM(Z106:Z108)</f>
        <v>0</v>
      </c>
      <c r="AA105" s="7">
        <f>SUM(AA106:AA108)</f>
        <v>0</v>
      </c>
      <c r="AB105" s="7">
        <f>SUM(AB106:AB108)</f>
        <v>0</v>
      </c>
    </row>
    <row r="106" spans="1:28" s="58" customFormat="1" ht="12.75" hidden="1" x14ac:dyDescent="0.2">
      <c r="A106" s="54" t="s">
        <v>31</v>
      </c>
      <c r="B106" s="61"/>
      <c r="C106" s="8">
        <f>Jan!N106</f>
        <v>0</v>
      </c>
      <c r="D106" s="8">
        <f>W106+AA106</f>
        <v>0</v>
      </c>
      <c r="E106" s="144"/>
      <c r="F106" s="144">
        <f>D106+E106</f>
        <v>0</v>
      </c>
      <c r="G106" s="144"/>
      <c r="H106" s="144">
        <f>F106-G106</f>
        <v>0</v>
      </c>
      <c r="I106" s="128" t="e">
        <f>G106/F106</f>
        <v>#DIV/0!</v>
      </c>
      <c r="J106" s="209"/>
      <c r="K106" s="309"/>
      <c r="L106" s="129" t="e">
        <f>(K106+J106)/F106</f>
        <v>#DIV/0!</v>
      </c>
      <c r="M106" s="144">
        <f>K106+G106+J106</f>
        <v>0</v>
      </c>
      <c r="N106" s="144">
        <f>H106-K106-J106</f>
        <v>0</v>
      </c>
      <c r="O106" s="210" t="e">
        <f>M106/F106</f>
        <v>#DIV/0!</v>
      </c>
      <c r="P106" s="162"/>
      <c r="Q106" s="144"/>
      <c r="R106" s="144">
        <f>+X106+AB106</f>
        <v>0</v>
      </c>
      <c r="S106" s="211">
        <f>+N106+C106+Q106+R106</f>
        <v>0</v>
      </c>
      <c r="T106" s="129" t="e">
        <f>+M106/(Q106+F106+R106+C106)</f>
        <v>#DIV/0!</v>
      </c>
      <c r="U106" s="162"/>
      <c r="V106" s="144"/>
      <c r="W106" s="144"/>
      <c r="X106" s="144"/>
      <c r="Y106" s="59"/>
      <c r="Z106" s="8"/>
      <c r="AA106" s="8"/>
      <c r="AB106" s="8"/>
    </row>
    <row r="107" spans="1:28" s="58" customFormat="1" ht="12.75" x14ac:dyDescent="0.2">
      <c r="A107" s="54" t="s">
        <v>32</v>
      </c>
      <c r="B107" s="61"/>
      <c r="C107" s="8">
        <f>Jan!N107</f>
        <v>4749.6100000000006</v>
      </c>
      <c r="D107" s="8">
        <v>133000</v>
      </c>
      <c r="E107" s="144"/>
      <c r="F107" s="144">
        <f>D107+E107</f>
        <v>133000</v>
      </c>
      <c r="G107" s="144">
        <v>136266.14000000001</v>
      </c>
      <c r="H107" s="144">
        <f>F107-G107</f>
        <v>-3266.140000000014</v>
      </c>
      <c r="I107" s="128">
        <f>G107/F107</f>
        <v>1.0245574436090226</v>
      </c>
      <c r="J107" s="209"/>
      <c r="K107" s="309">
        <v>3289791.58</v>
      </c>
      <c r="L107" s="129">
        <f>(K107+J107)/F107</f>
        <v>24.735275037593986</v>
      </c>
      <c r="M107" s="144">
        <f>K107+G107+J107</f>
        <v>3426057.72</v>
      </c>
      <c r="N107" s="144">
        <f>H107-K107-J107</f>
        <v>-3293057.72</v>
      </c>
      <c r="O107" s="210">
        <f>M107/F107</f>
        <v>25.759832481203009</v>
      </c>
      <c r="P107" s="162"/>
      <c r="Q107" s="144"/>
      <c r="R107" s="144">
        <f>+X107+AB107</f>
        <v>0</v>
      </c>
      <c r="S107" s="211">
        <f>+N107+C107+Q107+R107</f>
        <v>-3288308.1100000003</v>
      </c>
      <c r="T107" s="129">
        <f>+M107/(Q107+F107+R107+C107)</f>
        <v>24.871632812608329</v>
      </c>
      <c r="U107" s="162"/>
      <c r="V107" s="144"/>
      <c r="W107" s="144"/>
      <c r="X107" s="144"/>
      <c r="Y107" s="59"/>
      <c r="Z107" s="8"/>
      <c r="AA107" s="8"/>
      <c r="AB107" s="8"/>
    </row>
    <row r="108" spans="1:28" s="58" customFormat="1" ht="12.75" hidden="1" x14ac:dyDescent="0.2">
      <c r="A108" s="54" t="s">
        <v>33</v>
      </c>
      <c r="B108" s="61"/>
      <c r="C108" s="8">
        <f>Jan!N108</f>
        <v>0</v>
      </c>
      <c r="D108" s="8">
        <f>W108+AA108</f>
        <v>0</v>
      </c>
      <c r="E108" s="144"/>
      <c r="F108" s="144">
        <f>D108+E108</f>
        <v>0</v>
      </c>
      <c r="G108" s="144"/>
      <c r="H108" s="144">
        <f>F108-G108</f>
        <v>0</v>
      </c>
      <c r="I108" s="128" t="e">
        <f>G108/F108</f>
        <v>#DIV/0!</v>
      </c>
      <c r="J108" s="209"/>
      <c r="K108" s="309"/>
      <c r="L108" s="129" t="e">
        <f>(K108+J108)/F108</f>
        <v>#DIV/0!</v>
      </c>
      <c r="M108" s="144">
        <f>K108+G108+J108</f>
        <v>0</v>
      </c>
      <c r="N108" s="144">
        <f>H108-K108-J108</f>
        <v>0</v>
      </c>
      <c r="O108" s="210" t="e">
        <f>M108/F108</f>
        <v>#DIV/0!</v>
      </c>
      <c r="P108" s="162"/>
      <c r="Q108" s="144"/>
      <c r="R108" s="144">
        <f>+X108+AB108</f>
        <v>0</v>
      </c>
      <c r="S108" s="211">
        <f>+N108+C108+Q108+R108</f>
        <v>0</v>
      </c>
      <c r="T108" s="129" t="e">
        <f>+M108/(Q108+F108+R108+C108)</f>
        <v>#DIV/0!</v>
      </c>
      <c r="U108" s="162"/>
      <c r="V108" s="144"/>
      <c r="W108" s="144"/>
      <c r="X108" s="144"/>
      <c r="Y108" s="59"/>
      <c r="Z108" s="8"/>
      <c r="AA108" s="8"/>
      <c r="AB108" s="8"/>
    </row>
    <row r="109" spans="1:28" x14ac:dyDescent="0.25">
      <c r="A109" s="60"/>
      <c r="B109" s="61"/>
      <c r="C109" s="6"/>
      <c r="D109" s="6"/>
      <c r="E109" s="140"/>
      <c r="F109" s="140"/>
      <c r="G109" s="140"/>
      <c r="H109" s="140"/>
      <c r="I109" s="141"/>
      <c r="J109" s="188"/>
      <c r="K109" s="142"/>
      <c r="L109" s="141"/>
      <c r="M109" s="140"/>
      <c r="N109" s="140"/>
      <c r="O109" s="205"/>
      <c r="Q109" s="140"/>
      <c r="R109" s="140"/>
      <c r="S109" s="142"/>
      <c r="T109" s="206"/>
      <c r="V109" s="140"/>
      <c r="W109" s="140"/>
      <c r="X109" s="140"/>
      <c r="Y109" s="48"/>
      <c r="Z109" s="6"/>
      <c r="AA109" s="6"/>
      <c r="AB109" s="6"/>
    </row>
    <row r="110" spans="1:28" ht="30" x14ac:dyDescent="0.25">
      <c r="A110" s="66" t="s">
        <v>66</v>
      </c>
      <c r="B110" s="46"/>
      <c r="C110" s="6"/>
      <c r="D110" s="6"/>
      <c r="E110" s="140"/>
      <c r="F110" s="140"/>
      <c r="G110" s="140"/>
      <c r="H110" s="140"/>
      <c r="I110" s="141"/>
      <c r="J110" s="188"/>
      <c r="K110" s="142"/>
      <c r="L110" s="141"/>
      <c r="M110" s="140"/>
      <c r="N110" s="140"/>
      <c r="O110" s="205"/>
      <c r="Q110" s="140"/>
      <c r="R110" s="140"/>
      <c r="S110" s="142"/>
      <c r="T110" s="206"/>
      <c r="V110" s="140"/>
      <c r="W110" s="140"/>
      <c r="X110" s="140"/>
      <c r="Y110" s="48"/>
      <c r="Z110" s="6"/>
      <c r="AA110" s="6"/>
      <c r="AB110" s="6"/>
    </row>
    <row r="111" spans="1:28" x14ac:dyDescent="0.25">
      <c r="A111" s="45"/>
      <c r="B111" s="46"/>
      <c r="C111" s="6"/>
      <c r="D111" s="6"/>
      <c r="E111" s="140"/>
      <c r="F111" s="140"/>
      <c r="G111" s="140"/>
      <c r="H111" s="140"/>
      <c r="I111" s="141"/>
      <c r="J111" s="188"/>
      <c r="K111" s="142"/>
      <c r="L111" s="141"/>
      <c r="M111" s="140"/>
      <c r="N111" s="140"/>
      <c r="O111" s="205"/>
      <c r="Q111" s="140"/>
      <c r="R111" s="140"/>
      <c r="S111" s="142"/>
      <c r="T111" s="206"/>
      <c r="V111" s="140"/>
      <c r="W111" s="140"/>
      <c r="X111" s="140"/>
      <c r="Y111" s="48"/>
      <c r="Z111" s="6"/>
      <c r="AA111" s="6"/>
      <c r="AB111" s="6"/>
    </row>
    <row r="112" spans="1:28" ht="30" x14ac:dyDescent="0.25">
      <c r="A112" s="51" t="s">
        <v>67</v>
      </c>
      <c r="B112" s="46" t="s">
        <v>68</v>
      </c>
      <c r="C112" s="7">
        <f>SUM(C113:C116)</f>
        <v>28508456.099999998</v>
      </c>
      <c r="D112" s="7">
        <f>SUM(D113:D116)</f>
        <v>263137000</v>
      </c>
      <c r="E112" s="145">
        <f>SUM(E113:E116)</f>
        <v>0</v>
      </c>
      <c r="F112" s="143">
        <f>D112+E112</f>
        <v>263137000</v>
      </c>
      <c r="G112" s="145">
        <f>SUM(G113:G116)</f>
        <v>146293028.16000003</v>
      </c>
      <c r="H112" s="143">
        <f>F112-G112</f>
        <v>116843971.83999997</v>
      </c>
      <c r="I112" s="127">
        <f>G112/F112</f>
        <v>0.55595765004541375</v>
      </c>
      <c r="J112" s="143">
        <f>SUM(J113:J117)</f>
        <v>0</v>
      </c>
      <c r="K112" s="143">
        <f>SUM(K113:K116)</f>
        <v>101694.8</v>
      </c>
      <c r="L112" s="127">
        <f>(K112+J112)/F112</f>
        <v>3.8647092579150783E-4</v>
      </c>
      <c r="M112" s="143">
        <f>K112+G112+J112</f>
        <v>146394722.96000004</v>
      </c>
      <c r="N112" s="143">
        <f>H112-K112-J112</f>
        <v>116742277.03999998</v>
      </c>
      <c r="O112" s="127">
        <f>M112/F112</f>
        <v>0.55634412097120522</v>
      </c>
      <c r="P112" s="207"/>
      <c r="Q112" s="143">
        <f>SUM(Q113:Q115)</f>
        <v>0</v>
      </c>
      <c r="R112" s="143">
        <f>SUM(R113:R116)</f>
        <v>0</v>
      </c>
      <c r="S112" s="208">
        <f>+N112+C112+Q112+R112</f>
        <v>145250733.13999999</v>
      </c>
      <c r="T112" s="127">
        <f>+M112/(Q112+F112+R112+C112)</f>
        <v>0.50196126803293617</v>
      </c>
      <c r="V112" s="145">
        <f>SUM(V113:V116)</f>
        <v>0</v>
      </c>
      <c r="W112" s="145">
        <f>SUM(W113:W116)</f>
        <v>0</v>
      </c>
      <c r="X112" s="145">
        <f>SUM(X113:X116)</f>
        <v>0</v>
      </c>
      <c r="Y112" s="48"/>
      <c r="Z112" s="7">
        <f>SUM(Z113:Z116)</f>
        <v>0</v>
      </c>
      <c r="AA112" s="7">
        <f>SUM(AA113:AA116)</f>
        <v>0</v>
      </c>
      <c r="AB112" s="7">
        <f>SUM(AB113:AB116)</f>
        <v>0</v>
      </c>
    </row>
    <row r="113" spans="1:28" s="58" customFormat="1" ht="12.75" x14ac:dyDescent="0.2">
      <c r="A113" s="54" t="s">
        <v>31</v>
      </c>
      <c r="B113" s="61"/>
      <c r="C113" s="8">
        <f>Jan!N113</f>
        <v>77438.83</v>
      </c>
      <c r="D113" s="8">
        <v>96000</v>
      </c>
      <c r="E113" s="144"/>
      <c r="F113" s="144">
        <f>D113+E113</f>
        <v>96000</v>
      </c>
      <c r="G113" s="144">
        <v>56179.33</v>
      </c>
      <c r="H113" s="144">
        <f>F113-G113</f>
        <v>39820.67</v>
      </c>
      <c r="I113" s="128">
        <f>G113/F113</f>
        <v>0.58520135416666663</v>
      </c>
      <c r="J113" s="209"/>
      <c r="K113" s="309"/>
      <c r="L113" s="129">
        <f>(K113+J113)/F113</f>
        <v>0</v>
      </c>
      <c r="M113" s="144">
        <f>K113+G113+J113</f>
        <v>56179.33</v>
      </c>
      <c r="N113" s="144">
        <f>H113-K113-J113</f>
        <v>39820.67</v>
      </c>
      <c r="O113" s="210">
        <f>M113/F113</f>
        <v>0.58520135416666663</v>
      </c>
      <c r="P113" s="162"/>
      <c r="Q113" s="144"/>
      <c r="R113" s="144">
        <f>+X113+AB113</f>
        <v>0</v>
      </c>
      <c r="S113" s="211">
        <f>+N113+C113+Q113+R113</f>
        <v>117259.5</v>
      </c>
      <c r="T113" s="129">
        <f>+M113/(Q113+F113+R113+C113)</f>
        <v>0.3239143737304962</v>
      </c>
      <c r="U113" s="162"/>
      <c r="V113" s="144"/>
      <c r="W113" s="144"/>
      <c r="X113" s="144"/>
      <c r="Y113" s="59"/>
      <c r="Z113" s="8"/>
      <c r="AA113" s="8"/>
      <c r="AB113" s="8"/>
    </row>
    <row r="114" spans="1:28" s="58" customFormat="1" ht="12.75" x14ac:dyDescent="0.2">
      <c r="A114" s="54" t="s">
        <v>32</v>
      </c>
      <c r="B114" s="61"/>
      <c r="C114" s="8">
        <f>Jan!N114</f>
        <v>28431017.27</v>
      </c>
      <c r="D114" s="8">
        <v>263041000</v>
      </c>
      <c r="E114" s="144"/>
      <c r="F114" s="144">
        <f>D114+E114</f>
        <v>263041000</v>
      </c>
      <c r="G114" s="144">
        <v>146236848.83000001</v>
      </c>
      <c r="H114" s="144">
        <f>F114-G114</f>
        <v>116804151.16999999</v>
      </c>
      <c r="I114" s="128">
        <f>G114/F114</f>
        <v>0.55594697720127284</v>
      </c>
      <c r="J114" s="209"/>
      <c r="K114" s="309">
        <v>101694.8</v>
      </c>
      <c r="L114" s="129">
        <f>(K114+J114)/F114</f>
        <v>3.8661197303842368E-4</v>
      </c>
      <c r="M114" s="144">
        <f>K114+G114+J114</f>
        <v>146338543.63000003</v>
      </c>
      <c r="N114" s="144">
        <f>H114-K114-J114</f>
        <v>116702456.36999999</v>
      </c>
      <c r="O114" s="210">
        <f>M114/F114</f>
        <v>0.5563335891743113</v>
      </c>
      <c r="P114" s="162"/>
      <c r="Q114" s="144"/>
      <c r="R114" s="144">
        <f>+X114+AB114</f>
        <v>0</v>
      </c>
      <c r="S114" s="211">
        <f>+N114+C114+Q114+R114</f>
        <v>145133473.63999999</v>
      </c>
      <c r="T114" s="129">
        <f>+M114/(Q114+F114+R114+C114)</f>
        <v>0.50206721386376474</v>
      </c>
      <c r="U114" s="162"/>
      <c r="V114" s="144"/>
      <c r="W114" s="144"/>
      <c r="X114" s="144"/>
      <c r="Y114" s="59"/>
      <c r="Z114" s="8"/>
      <c r="AA114" s="8"/>
      <c r="AB114" s="8"/>
    </row>
    <row r="115" spans="1:28" s="58" customFormat="1" ht="12.75" hidden="1" x14ac:dyDescent="0.2">
      <c r="A115" s="54" t="s">
        <v>54</v>
      </c>
      <c r="B115" s="61"/>
      <c r="C115" s="8">
        <f>Jan!N115</f>
        <v>0</v>
      </c>
      <c r="D115" s="8"/>
      <c r="E115" s="144"/>
      <c r="F115" s="144">
        <f>D115+E115</f>
        <v>0</v>
      </c>
      <c r="G115" s="144"/>
      <c r="H115" s="144">
        <f>F115-G115</f>
        <v>0</v>
      </c>
      <c r="I115" s="128" t="e">
        <f>G115/F115</f>
        <v>#DIV/0!</v>
      </c>
      <c r="J115" s="209"/>
      <c r="K115" s="309"/>
      <c r="L115" s="129" t="e">
        <f>(K115+J115)/F115</f>
        <v>#DIV/0!</v>
      </c>
      <c r="M115" s="144">
        <f>K115+G115+J115</f>
        <v>0</v>
      </c>
      <c r="N115" s="144">
        <f>H115-K115-J115</f>
        <v>0</v>
      </c>
      <c r="O115" s="210" t="e">
        <f>M115/F115</f>
        <v>#DIV/0!</v>
      </c>
      <c r="P115" s="162"/>
      <c r="Q115" s="144"/>
      <c r="R115" s="144">
        <f>+X115+AB115</f>
        <v>0</v>
      </c>
      <c r="S115" s="211">
        <f>+N115+C115+Q115+R115</f>
        <v>0</v>
      </c>
      <c r="T115" s="129" t="e">
        <f>+M115/(Q115+F115+R115+C115)</f>
        <v>#DIV/0!</v>
      </c>
      <c r="U115" s="162"/>
      <c r="V115" s="144"/>
      <c r="W115" s="144"/>
      <c r="X115" s="144"/>
      <c r="Y115" s="59"/>
      <c r="Z115" s="8"/>
      <c r="AA115" s="8"/>
      <c r="AB115" s="8"/>
    </row>
    <row r="116" spans="1:28" s="58" customFormat="1" ht="12.75" hidden="1" x14ac:dyDescent="0.2">
      <c r="A116" s="54" t="s">
        <v>33</v>
      </c>
      <c r="B116" s="61"/>
      <c r="C116" s="8">
        <f>Jan!N116</f>
        <v>0</v>
      </c>
      <c r="D116" s="8"/>
      <c r="E116" s="144"/>
      <c r="F116" s="144">
        <f>D116+E116</f>
        <v>0</v>
      </c>
      <c r="G116" s="144"/>
      <c r="H116" s="144">
        <f>F116-G116</f>
        <v>0</v>
      </c>
      <c r="I116" s="128" t="e">
        <f>G116/F116</f>
        <v>#DIV/0!</v>
      </c>
      <c r="J116" s="209"/>
      <c r="K116" s="163"/>
      <c r="L116" s="129" t="e">
        <f>(K116+J116)/F116</f>
        <v>#DIV/0!</v>
      </c>
      <c r="M116" s="144">
        <f>K116+G116</f>
        <v>0</v>
      </c>
      <c r="N116" s="144">
        <f>H116-K116</f>
        <v>0</v>
      </c>
      <c r="O116" s="210" t="e">
        <f>M116/F116</f>
        <v>#DIV/0!</v>
      </c>
      <c r="P116" s="162"/>
      <c r="Q116" s="144"/>
      <c r="R116" s="144">
        <f>+X116+AB116</f>
        <v>0</v>
      </c>
      <c r="S116" s="211">
        <f>+N116+C116+Q116+R116</f>
        <v>0</v>
      </c>
      <c r="T116" s="129" t="e">
        <f>+M116/(Q116+F116+R116)</f>
        <v>#DIV/0!</v>
      </c>
      <c r="U116" s="162"/>
      <c r="V116" s="144"/>
      <c r="W116" s="144"/>
      <c r="X116" s="144"/>
      <c r="Y116" s="59"/>
      <c r="Z116" s="8"/>
      <c r="AA116" s="8"/>
      <c r="AB116" s="8"/>
    </row>
    <row r="117" spans="1:28" x14ac:dyDescent="0.25">
      <c r="A117" s="60"/>
      <c r="B117" s="61"/>
      <c r="C117" s="6"/>
      <c r="D117" s="6"/>
      <c r="E117" s="140"/>
      <c r="F117" s="140"/>
      <c r="G117" s="140"/>
      <c r="H117" s="140"/>
      <c r="I117" s="141"/>
      <c r="J117" s="188"/>
      <c r="K117" s="142"/>
      <c r="L117" s="141"/>
      <c r="M117" s="140"/>
      <c r="N117" s="140"/>
      <c r="O117" s="205"/>
      <c r="Q117" s="140"/>
      <c r="R117" s="140"/>
      <c r="S117" s="142"/>
      <c r="T117" s="206"/>
      <c r="V117" s="140"/>
      <c r="W117" s="140"/>
      <c r="X117" s="140"/>
      <c r="Y117" s="48"/>
      <c r="Z117" s="6"/>
      <c r="AA117" s="6"/>
      <c r="AB117" s="6"/>
    </row>
    <row r="118" spans="1:28" hidden="1" x14ac:dyDescent="0.25">
      <c r="A118" s="51"/>
      <c r="B118" s="46"/>
      <c r="C118" s="6"/>
      <c r="D118" s="6"/>
      <c r="E118" s="140"/>
      <c r="F118" s="140"/>
      <c r="G118" s="140"/>
      <c r="H118" s="140"/>
      <c r="I118" s="141"/>
      <c r="J118" s="188"/>
      <c r="K118" s="142"/>
      <c r="L118" s="141"/>
      <c r="M118" s="140"/>
      <c r="N118" s="140"/>
      <c r="O118" s="205"/>
      <c r="Q118" s="140"/>
      <c r="R118" s="140"/>
      <c r="S118" s="142"/>
      <c r="T118" s="206"/>
      <c r="V118" s="140"/>
      <c r="W118" s="140"/>
      <c r="X118" s="140"/>
      <c r="Y118" s="48"/>
      <c r="Z118" s="6"/>
      <c r="AA118" s="6"/>
      <c r="AB118" s="6"/>
    </row>
    <row r="119" spans="1:28" ht="30" x14ac:dyDescent="0.25">
      <c r="A119" s="51" t="s">
        <v>69</v>
      </c>
      <c r="B119" s="46" t="s">
        <v>70</v>
      </c>
      <c r="C119" s="7">
        <f>SUM(C120:C122)</f>
        <v>0</v>
      </c>
      <c r="D119" s="7">
        <f>SUM(D120:D122)</f>
        <v>0</v>
      </c>
      <c r="E119" s="145">
        <f>SUM(E120:E122)</f>
        <v>2073002</v>
      </c>
      <c r="F119" s="143">
        <f>D119+E119</f>
        <v>2073002</v>
      </c>
      <c r="G119" s="143">
        <f>SUM(G120:G122)</f>
        <v>15630.5</v>
      </c>
      <c r="H119" s="143">
        <f>F119-G119</f>
        <v>2057371.5</v>
      </c>
      <c r="I119" s="127">
        <f>G119/F119</f>
        <v>7.5400313169017687E-3</v>
      </c>
      <c r="J119" s="143">
        <f>SUM(J120:J122)</f>
        <v>0</v>
      </c>
      <c r="K119" s="143">
        <f>SUM(K120:K122)</f>
        <v>0</v>
      </c>
      <c r="L119" s="127">
        <f>(K119+J119)/F119</f>
        <v>0</v>
      </c>
      <c r="M119" s="143">
        <f>K119+G119+J119</f>
        <v>15630.5</v>
      </c>
      <c r="N119" s="143">
        <f>H119-K119-J119</f>
        <v>2057371.5</v>
      </c>
      <c r="O119" s="127">
        <f>M119/F119</f>
        <v>7.5400313169017687E-3</v>
      </c>
      <c r="P119" s="207"/>
      <c r="Q119" s="143">
        <f>SUM(Q120:Q122)</f>
        <v>0</v>
      </c>
      <c r="R119" s="143">
        <f>SUM(R120:R122)</f>
        <v>0</v>
      </c>
      <c r="S119" s="208">
        <f>+N119+C119+Q119+R119</f>
        <v>2057371.5</v>
      </c>
      <c r="T119" s="127">
        <f>+M119/(Q119+F119+R119+C119)</f>
        <v>7.5400313169017687E-3</v>
      </c>
      <c r="V119" s="145">
        <f>SUM(V120:V122)</f>
        <v>0</v>
      </c>
      <c r="W119" s="145">
        <f>SUM(W120:W122)</f>
        <v>0</v>
      </c>
      <c r="X119" s="145">
        <f>SUM(X120:X122)</f>
        <v>0</v>
      </c>
      <c r="Y119" s="48"/>
      <c r="Z119" s="7">
        <f>SUM(Z120:Z122)</f>
        <v>0</v>
      </c>
      <c r="AA119" s="7">
        <f>SUM(AA120:AA122)</f>
        <v>0</v>
      </c>
      <c r="AB119" s="7">
        <f>SUM(AB120:AB122)</f>
        <v>0</v>
      </c>
    </row>
    <row r="120" spans="1:28" s="58" customFormat="1" ht="12.75" hidden="1" x14ac:dyDescent="0.2">
      <c r="A120" s="54" t="s">
        <v>31</v>
      </c>
      <c r="B120" s="61"/>
      <c r="C120" s="8">
        <f>Jan!N120</f>
        <v>0</v>
      </c>
      <c r="D120" s="8">
        <f>W120+AA120</f>
        <v>0</v>
      </c>
      <c r="E120" s="144"/>
      <c r="F120" s="144">
        <f>D120+E120</f>
        <v>0</v>
      </c>
      <c r="G120" s="144"/>
      <c r="H120" s="144">
        <f>F120-G120</f>
        <v>0</v>
      </c>
      <c r="I120" s="128" t="e">
        <f>G120/F120</f>
        <v>#DIV/0!</v>
      </c>
      <c r="J120" s="209"/>
      <c r="K120" s="309"/>
      <c r="L120" s="129" t="e">
        <f>(K120+J120)/F120</f>
        <v>#DIV/0!</v>
      </c>
      <c r="M120" s="144">
        <f>K120+G120+J120</f>
        <v>0</v>
      </c>
      <c r="N120" s="144">
        <f>H120-K120-J120</f>
        <v>0</v>
      </c>
      <c r="O120" s="210" t="e">
        <f>M120/F120</f>
        <v>#DIV/0!</v>
      </c>
      <c r="P120" s="162"/>
      <c r="Q120" s="144"/>
      <c r="R120" s="144">
        <f>+X120+AB120</f>
        <v>0</v>
      </c>
      <c r="S120" s="211">
        <f>+N120+C120+Q120+R120</f>
        <v>0</v>
      </c>
      <c r="T120" s="129" t="e">
        <f>+M120/(Q120+F120+R120+C120)</f>
        <v>#DIV/0!</v>
      </c>
      <c r="U120" s="162"/>
      <c r="V120" s="144"/>
      <c r="W120" s="144"/>
      <c r="X120" s="144"/>
      <c r="Y120" s="59"/>
      <c r="Z120" s="8"/>
      <c r="AA120" s="8"/>
      <c r="AB120" s="8"/>
    </row>
    <row r="121" spans="1:28" s="58" customFormat="1" ht="12.75" x14ac:dyDescent="0.2">
      <c r="A121" s="54" t="s">
        <v>32</v>
      </c>
      <c r="B121" s="61"/>
      <c r="C121" s="8">
        <f>Jan!N121</f>
        <v>0</v>
      </c>
      <c r="D121" s="8">
        <f>W121+AA121</f>
        <v>0</v>
      </c>
      <c r="E121" s="144">
        <v>2073002</v>
      </c>
      <c r="F121" s="144">
        <f>D121+E121</f>
        <v>2073002</v>
      </c>
      <c r="G121" s="144">
        <v>15630.5</v>
      </c>
      <c r="H121" s="144">
        <f>F121-G121</f>
        <v>2057371.5</v>
      </c>
      <c r="I121" s="128">
        <f>G121/F121</f>
        <v>7.5400313169017687E-3</v>
      </c>
      <c r="J121" s="209"/>
      <c r="K121" s="309"/>
      <c r="L121" s="129">
        <f>(K121+J121)/F121</f>
        <v>0</v>
      </c>
      <c r="M121" s="144">
        <f>K121+G121+J121</f>
        <v>15630.5</v>
      </c>
      <c r="N121" s="144">
        <f>H121-K121-J121</f>
        <v>2057371.5</v>
      </c>
      <c r="O121" s="210">
        <f>M121/F121</f>
        <v>7.5400313169017687E-3</v>
      </c>
      <c r="P121" s="162"/>
      <c r="Q121" s="144"/>
      <c r="R121" s="144">
        <f>+X121+AB121</f>
        <v>0</v>
      </c>
      <c r="S121" s="211">
        <f>+N121+C121+Q121+R121</f>
        <v>2057371.5</v>
      </c>
      <c r="T121" s="129">
        <f>+M121/(Q121+F121+R121+C121)</f>
        <v>7.5400313169017687E-3</v>
      </c>
      <c r="U121" s="162"/>
      <c r="V121" s="144"/>
      <c r="W121" s="144"/>
      <c r="X121" s="144"/>
      <c r="Y121" s="59"/>
      <c r="Z121" s="8"/>
      <c r="AA121" s="8"/>
      <c r="AB121" s="8"/>
    </row>
    <row r="122" spans="1:28" s="58" customFormat="1" ht="12.75" hidden="1" x14ac:dyDescent="0.2">
      <c r="A122" s="54" t="s">
        <v>33</v>
      </c>
      <c r="B122" s="61"/>
      <c r="C122" s="8">
        <f>Jan!N122</f>
        <v>0</v>
      </c>
      <c r="D122" s="8">
        <f>W122+AA122</f>
        <v>0</v>
      </c>
      <c r="E122" s="144"/>
      <c r="F122" s="144">
        <f>D122+E122</f>
        <v>0</v>
      </c>
      <c r="G122" s="144"/>
      <c r="H122" s="144">
        <f>F122-G122</f>
        <v>0</v>
      </c>
      <c r="I122" s="128" t="e">
        <f>G122/F122</f>
        <v>#DIV/0!</v>
      </c>
      <c r="J122" s="209"/>
      <c r="K122" s="309"/>
      <c r="L122" s="129" t="e">
        <f>(K122+J122)/F122</f>
        <v>#DIV/0!</v>
      </c>
      <c r="M122" s="144">
        <f>K122+G122+J122</f>
        <v>0</v>
      </c>
      <c r="N122" s="144">
        <f>H122-K122-J122</f>
        <v>0</v>
      </c>
      <c r="O122" s="210" t="e">
        <f>M122/F122</f>
        <v>#DIV/0!</v>
      </c>
      <c r="P122" s="162"/>
      <c r="Q122" s="144"/>
      <c r="R122" s="144">
        <f>+X122+AB122</f>
        <v>0</v>
      </c>
      <c r="S122" s="211">
        <f>+N122+C122+Q122+R122</f>
        <v>0</v>
      </c>
      <c r="T122" s="129" t="e">
        <f>+M122/(Q122+F122+R122+C122)</f>
        <v>#DIV/0!</v>
      </c>
      <c r="U122" s="162"/>
      <c r="V122" s="144"/>
      <c r="W122" s="144"/>
      <c r="X122" s="144"/>
      <c r="Y122" s="59"/>
      <c r="Z122" s="8"/>
      <c r="AA122" s="8"/>
      <c r="AB122" s="8"/>
    </row>
    <row r="123" spans="1:28" x14ac:dyDescent="0.25">
      <c r="A123" s="60"/>
      <c r="B123" s="61"/>
      <c r="C123" s="6"/>
      <c r="D123" s="6"/>
      <c r="E123" s="140"/>
      <c r="F123" s="140"/>
      <c r="G123" s="140"/>
      <c r="H123" s="140"/>
      <c r="I123" s="141"/>
      <c r="J123" s="188"/>
      <c r="K123" s="142"/>
      <c r="L123" s="141"/>
      <c r="M123" s="140"/>
      <c r="N123" s="140"/>
      <c r="O123" s="205"/>
      <c r="Q123" s="140"/>
      <c r="R123" s="140"/>
      <c r="S123" s="142"/>
      <c r="T123" s="206"/>
      <c r="V123" s="140"/>
      <c r="W123" s="140"/>
      <c r="X123" s="140"/>
      <c r="Y123" s="48"/>
      <c r="Z123" s="6"/>
      <c r="AA123" s="6"/>
      <c r="AB123" s="6"/>
    </row>
    <row r="124" spans="1:28" ht="60" x14ac:dyDescent="0.25">
      <c r="A124" s="66" t="s">
        <v>71</v>
      </c>
      <c r="B124" s="46"/>
      <c r="C124" s="6"/>
      <c r="D124" s="6"/>
      <c r="E124" s="140"/>
      <c r="F124" s="140"/>
      <c r="G124" s="140"/>
      <c r="H124" s="140"/>
      <c r="I124" s="141"/>
      <c r="J124" s="188"/>
      <c r="K124" s="142"/>
      <c r="L124" s="141"/>
      <c r="M124" s="140"/>
      <c r="N124" s="140"/>
      <c r="O124" s="205"/>
      <c r="Q124" s="140"/>
      <c r="R124" s="140"/>
      <c r="S124" s="142"/>
      <c r="T124" s="206"/>
      <c r="V124" s="140"/>
      <c r="W124" s="140"/>
      <c r="X124" s="140"/>
      <c r="Y124" s="48"/>
      <c r="Z124" s="6"/>
      <c r="AA124" s="6"/>
      <c r="AB124" s="6"/>
    </row>
    <row r="125" spans="1:28" x14ac:dyDescent="0.25">
      <c r="A125" s="45"/>
      <c r="B125" s="46"/>
      <c r="C125" s="6"/>
      <c r="D125" s="6"/>
      <c r="E125" s="140"/>
      <c r="F125" s="140"/>
      <c r="G125" s="140"/>
      <c r="H125" s="140"/>
      <c r="I125" s="141"/>
      <c r="J125" s="188"/>
      <c r="K125" s="142"/>
      <c r="L125" s="141"/>
      <c r="M125" s="140"/>
      <c r="N125" s="140"/>
      <c r="O125" s="205"/>
      <c r="Q125" s="140"/>
      <c r="R125" s="140"/>
      <c r="S125" s="142"/>
      <c r="T125" s="206"/>
      <c r="V125" s="140"/>
      <c r="W125" s="140"/>
      <c r="X125" s="140"/>
      <c r="Y125" s="48"/>
      <c r="Z125" s="6"/>
      <c r="AA125" s="6"/>
      <c r="AB125" s="6"/>
    </row>
    <row r="126" spans="1:28" hidden="1" x14ac:dyDescent="0.25">
      <c r="A126" s="45"/>
      <c r="B126" s="46"/>
      <c r="C126" s="6"/>
      <c r="D126" s="6"/>
      <c r="E126" s="140"/>
      <c r="F126" s="140"/>
      <c r="G126" s="140"/>
      <c r="H126" s="140"/>
      <c r="I126" s="141"/>
      <c r="J126" s="188"/>
      <c r="K126" s="142"/>
      <c r="L126" s="141"/>
      <c r="M126" s="140"/>
      <c r="N126" s="140"/>
      <c r="O126" s="205"/>
      <c r="Q126" s="140"/>
      <c r="R126" s="140"/>
      <c r="S126" s="142"/>
      <c r="T126" s="206"/>
      <c r="V126" s="140"/>
      <c r="W126" s="140"/>
      <c r="X126" s="140"/>
      <c r="Y126" s="48"/>
      <c r="Z126" s="6"/>
      <c r="AA126" s="6"/>
      <c r="AB126" s="6"/>
    </row>
    <row r="127" spans="1:28" ht="45" x14ac:dyDescent="0.25">
      <c r="A127" s="51" t="s">
        <v>72</v>
      </c>
      <c r="B127" s="46" t="s">
        <v>73</v>
      </c>
      <c r="C127" s="7">
        <f>SUM(C128:C130)</f>
        <v>342778.26000000007</v>
      </c>
      <c r="D127" s="7">
        <f>SUM(D128:D130)</f>
        <v>0</v>
      </c>
      <c r="E127" s="145">
        <f>SUM(E128:E130)</f>
        <v>21830886.559999999</v>
      </c>
      <c r="F127" s="143">
        <f>D127+E127</f>
        <v>21830886.559999999</v>
      </c>
      <c r="G127" s="143">
        <f>SUM(G128:G130)</f>
        <v>113015372.05</v>
      </c>
      <c r="H127" s="143">
        <f>F127-G127</f>
        <v>-91184485.489999995</v>
      </c>
      <c r="I127" s="127">
        <f>G127/F127</f>
        <v>5.1768567318321494</v>
      </c>
      <c r="J127" s="143">
        <f>SUM(J128:J130)</f>
        <v>0</v>
      </c>
      <c r="K127" s="143">
        <f>SUM(K128:K130)</f>
        <v>1338976.4099999999</v>
      </c>
      <c r="L127" s="127">
        <f>(K127+J127)/F127</f>
        <v>6.1334037274205874E-2</v>
      </c>
      <c r="M127" s="143">
        <f>K127+G127+J127</f>
        <v>114354348.45999999</v>
      </c>
      <c r="N127" s="143">
        <f>H127-K127-J127</f>
        <v>-92523461.899999991</v>
      </c>
      <c r="O127" s="127">
        <f>M127/F127</f>
        <v>5.2381907691063558</v>
      </c>
      <c r="P127" s="207"/>
      <c r="Q127" s="143">
        <f>SUM(Q128:Q130)</f>
        <v>0</v>
      </c>
      <c r="R127" s="143">
        <f>SUM(R128:R130)</f>
        <v>0</v>
      </c>
      <c r="S127" s="208">
        <f>+N127+C127+Q127+R127</f>
        <v>-92180683.639999986</v>
      </c>
      <c r="T127" s="127">
        <f>+M127/(Q127+F127+R127+C127)</f>
        <v>5.1572146232162623</v>
      </c>
      <c r="V127" s="145">
        <f>SUM(V128:V130)</f>
        <v>0</v>
      </c>
      <c r="W127" s="145">
        <f>SUM(W128:W130)</f>
        <v>0</v>
      </c>
      <c r="X127" s="145">
        <f>SUM(X128:X130)</f>
        <v>0</v>
      </c>
      <c r="Y127" s="48"/>
      <c r="Z127" s="7">
        <f>SUM(Z128:Z130)</f>
        <v>0</v>
      </c>
      <c r="AA127" s="7">
        <f>SUM(AA128:AA130)</f>
        <v>0</v>
      </c>
      <c r="AB127" s="7">
        <f>SUM(AB128:AB130)</f>
        <v>0</v>
      </c>
    </row>
    <row r="128" spans="1:28" s="58" customFormat="1" ht="12.75" hidden="1" x14ac:dyDescent="0.2">
      <c r="A128" s="54" t="s">
        <v>31</v>
      </c>
      <c r="B128" s="61"/>
      <c r="C128" s="8">
        <f>Jan!N128</f>
        <v>0</v>
      </c>
      <c r="D128" s="8">
        <f>W128+AA128</f>
        <v>0</v>
      </c>
      <c r="E128" s="144"/>
      <c r="F128" s="144">
        <f>D128+E128</f>
        <v>0</v>
      </c>
      <c r="G128" s="144"/>
      <c r="H128" s="144">
        <f>F128-G128</f>
        <v>0</v>
      </c>
      <c r="I128" s="128" t="e">
        <f>G128/F128</f>
        <v>#DIV/0!</v>
      </c>
      <c r="J128" s="209"/>
      <c r="K128" s="309"/>
      <c r="L128" s="129" t="e">
        <f>(K128+J128)/F128</f>
        <v>#DIV/0!</v>
      </c>
      <c r="M128" s="144">
        <f>K128+G128+J128</f>
        <v>0</v>
      </c>
      <c r="N128" s="144">
        <f>H128-K128-J128</f>
        <v>0</v>
      </c>
      <c r="O128" s="210" t="e">
        <f>M128/F128</f>
        <v>#DIV/0!</v>
      </c>
      <c r="P128" s="162"/>
      <c r="Q128" s="144"/>
      <c r="R128" s="144">
        <f>+X128+AB128</f>
        <v>0</v>
      </c>
      <c r="S128" s="211">
        <f>+N128+C128+Q128+R128</f>
        <v>0</v>
      </c>
      <c r="T128" s="129" t="e">
        <f>+M128/(Q128+F128+R128+C128)</f>
        <v>#DIV/0!</v>
      </c>
      <c r="U128" s="162"/>
      <c r="V128" s="144"/>
      <c r="W128" s="144"/>
      <c r="X128" s="144"/>
      <c r="Y128" s="59"/>
      <c r="Z128" s="8"/>
      <c r="AA128" s="8"/>
      <c r="AB128" s="8"/>
    </row>
    <row r="129" spans="1:28" s="58" customFormat="1" ht="12.75" x14ac:dyDescent="0.2">
      <c r="A129" s="54" t="s">
        <v>32</v>
      </c>
      <c r="B129" s="61"/>
      <c r="C129" s="8">
        <f>Jan!N129</f>
        <v>342778.26000000007</v>
      </c>
      <c r="D129" s="8">
        <f>W129+AA129</f>
        <v>0</v>
      </c>
      <c r="E129" s="144">
        <f>709186.56+20057100+1064600</f>
        <v>21830886.559999999</v>
      </c>
      <c r="F129" s="144">
        <f>D129+E129</f>
        <v>21830886.559999999</v>
      </c>
      <c r="G129" s="144">
        <v>113015372.05</v>
      </c>
      <c r="H129" s="144">
        <f>F129-G129</f>
        <v>-91184485.489999995</v>
      </c>
      <c r="I129" s="128">
        <f>G129/F129</f>
        <v>5.1768567318321494</v>
      </c>
      <c r="J129" s="209"/>
      <c r="K129" s="309">
        <f>1304676.41+34300</f>
        <v>1338976.4099999999</v>
      </c>
      <c r="L129" s="129">
        <f>(K129+J129)/F129</f>
        <v>6.1334037274205874E-2</v>
      </c>
      <c r="M129" s="144">
        <f>K129+G129+J129</f>
        <v>114354348.45999999</v>
      </c>
      <c r="N129" s="144">
        <f>H129-K129-J129</f>
        <v>-92523461.899999991</v>
      </c>
      <c r="O129" s="210">
        <f>M129/F129</f>
        <v>5.2381907691063558</v>
      </c>
      <c r="P129" s="162"/>
      <c r="Q129" s="144"/>
      <c r="R129" s="144">
        <f>+X129+AB129</f>
        <v>0</v>
      </c>
      <c r="S129" s="211">
        <f>+N129+C129+Q129+R129</f>
        <v>-92180683.639999986</v>
      </c>
      <c r="T129" s="129">
        <f>+M129/(Q129+F129+R129+C129)</f>
        <v>5.1572146232162623</v>
      </c>
      <c r="U129" s="162"/>
      <c r="V129" s="144"/>
      <c r="W129" s="144"/>
      <c r="X129" s="144"/>
      <c r="Y129" s="59"/>
      <c r="Z129" s="8"/>
      <c r="AA129" s="8"/>
      <c r="AB129" s="8"/>
    </row>
    <row r="130" spans="1:28" s="58" customFormat="1" ht="12.75" hidden="1" x14ac:dyDescent="0.2">
      <c r="A130" s="54" t="s">
        <v>33</v>
      </c>
      <c r="B130" s="61"/>
      <c r="C130" s="8">
        <f>Jan!N130</f>
        <v>0</v>
      </c>
      <c r="D130" s="8">
        <f>W130+AA130</f>
        <v>0</v>
      </c>
      <c r="E130" s="144"/>
      <c r="F130" s="144">
        <f>D130+E130</f>
        <v>0</v>
      </c>
      <c r="G130" s="144"/>
      <c r="H130" s="144">
        <f>F130-G130</f>
        <v>0</v>
      </c>
      <c r="I130" s="128" t="e">
        <f>G130/F130</f>
        <v>#DIV/0!</v>
      </c>
      <c r="J130" s="209"/>
      <c r="K130" s="309"/>
      <c r="L130" s="129" t="e">
        <f>(K130+J130)/F130</f>
        <v>#DIV/0!</v>
      </c>
      <c r="M130" s="144">
        <f>K130+G130+J130</f>
        <v>0</v>
      </c>
      <c r="N130" s="144">
        <f>H130-K130-J130</f>
        <v>0</v>
      </c>
      <c r="O130" s="210" t="e">
        <f>M130/F130</f>
        <v>#DIV/0!</v>
      </c>
      <c r="P130" s="162"/>
      <c r="Q130" s="144"/>
      <c r="R130" s="144">
        <f>+X130+AB130</f>
        <v>0</v>
      </c>
      <c r="S130" s="211">
        <f>+N130+C130+Q130+R130</f>
        <v>0</v>
      </c>
      <c r="T130" s="129" t="e">
        <f>+M130/(Q130+F130+R130+C130)</f>
        <v>#DIV/0!</v>
      </c>
      <c r="U130" s="162"/>
      <c r="V130" s="144"/>
      <c r="W130" s="144"/>
      <c r="X130" s="144"/>
      <c r="Y130" s="59"/>
      <c r="Z130" s="8"/>
      <c r="AA130" s="8"/>
      <c r="AB130" s="8"/>
    </row>
    <row r="131" spans="1:28" x14ac:dyDescent="0.25">
      <c r="A131" s="60"/>
      <c r="B131" s="61"/>
      <c r="C131" s="6"/>
      <c r="D131" s="6"/>
      <c r="E131" s="140"/>
      <c r="F131" s="140"/>
      <c r="G131" s="140"/>
      <c r="H131" s="140"/>
      <c r="I131" s="141"/>
      <c r="J131" s="188"/>
      <c r="K131" s="142"/>
      <c r="L131" s="141"/>
      <c r="M131" s="140"/>
      <c r="N131" s="140"/>
      <c r="O131" s="205"/>
      <c r="Q131" s="140"/>
      <c r="R131" s="140"/>
      <c r="S131" s="142"/>
      <c r="T131" s="206"/>
      <c r="V131" s="140"/>
      <c r="W131" s="140"/>
      <c r="X131" s="140"/>
      <c r="Y131" s="48"/>
      <c r="Z131" s="6"/>
      <c r="AA131" s="6"/>
      <c r="AB131" s="6"/>
    </row>
    <row r="132" spans="1:28" ht="30" x14ac:dyDescent="0.25">
      <c r="A132" s="51" t="s">
        <v>74</v>
      </c>
      <c r="B132" s="46" t="s">
        <v>75</v>
      </c>
      <c r="C132" s="7">
        <f>SUM(C133:C135)</f>
        <v>0</v>
      </c>
      <c r="D132" s="7">
        <f>SUM(D133:D135)</f>
        <v>0</v>
      </c>
      <c r="E132" s="145">
        <f>SUM(E133:E135)</f>
        <v>4000</v>
      </c>
      <c r="F132" s="143">
        <f>D132+E132</f>
        <v>4000</v>
      </c>
      <c r="G132" s="143">
        <f>SUM(G133:G135)</f>
        <v>0</v>
      </c>
      <c r="H132" s="143">
        <f>F132-G132</f>
        <v>4000</v>
      </c>
      <c r="I132" s="127">
        <f>G132/F132</f>
        <v>0</v>
      </c>
      <c r="J132" s="143">
        <f>SUM(J133:J135)</f>
        <v>1270</v>
      </c>
      <c r="K132" s="143">
        <f>SUM(K133:K135)</f>
        <v>0</v>
      </c>
      <c r="L132" s="127">
        <f>(K132+J132)/F132</f>
        <v>0.3175</v>
      </c>
      <c r="M132" s="143">
        <f>K132+G132+J132</f>
        <v>1270</v>
      </c>
      <c r="N132" s="143">
        <f>H132-K132-J132</f>
        <v>2730</v>
      </c>
      <c r="O132" s="127">
        <f>M132/F132</f>
        <v>0.3175</v>
      </c>
      <c r="P132" s="207"/>
      <c r="Q132" s="143">
        <f>SUM(Q133:Q135)</f>
        <v>0</v>
      </c>
      <c r="R132" s="143">
        <f>SUM(R133:R135)</f>
        <v>0</v>
      </c>
      <c r="S132" s="208">
        <f>+N132+C132+Q132+R132</f>
        <v>2730</v>
      </c>
      <c r="T132" s="127">
        <f>+M132/(Q132+F132+R132+C132)</f>
        <v>0.3175</v>
      </c>
      <c r="V132" s="145">
        <f>SUM(V133:V135)</f>
        <v>0</v>
      </c>
      <c r="W132" s="145">
        <f>SUM(W133:W135)</f>
        <v>0</v>
      </c>
      <c r="X132" s="145">
        <f>SUM(X133:X135)</f>
        <v>0</v>
      </c>
      <c r="Y132" s="48"/>
      <c r="Z132" s="7">
        <f>SUM(Z133:Z135)</f>
        <v>0</v>
      </c>
      <c r="AA132" s="7">
        <f>SUM(AA133:AA135)</f>
        <v>0</v>
      </c>
      <c r="AB132" s="7">
        <f>SUM(AB133:AB135)</f>
        <v>0</v>
      </c>
    </row>
    <row r="133" spans="1:28" s="58" customFormat="1" ht="12.75" hidden="1" x14ac:dyDescent="0.2">
      <c r="A133" s="54" t="s">
        <v>31</v>
      </c>
      <c r="B133" s="61"/>
      <c r="C133" s="8">
        <f>Jan!N133</f>
        <v>0</v>
      </c>
      <c r="D133" s="8">
        <f>W133+AA133</f>
        <v>0</v>
      </c>
      <c r="E133" s="144"/>
      <c r="F133" s="144">
        <f>D133+E133</f>
        <v>0</v>
      </c>
      <c r="G133" s="144"/>
      <c r="H133" s="144">
        <f>F133-G133</f>
        <v>0</v>
      </c>
      <c r="I133" s="128" t="e">
        <f>G133/F133</f>
        <v>#DIV/0!</v>
      </c>
      <c r="J133" s="209"/>
      <c r="K133" s="309"/>
      <c r="L133" s="129" t="e">
        <f>(K133+J133)/F133</f>
        <v>#DIV/0!</v>
      </c>
      <c r="M133" s="144">
        <f>K133+G133+J133</f>
        <v>0</v>
      </c>
      <c r="N133" s="144">
        <f>H133-K133-J133</f>
        <v>0</v>
      </c>
      <c r="O133" s="210" t="e">
        <f>M133/F133</f>
        <v>#DIV/0!</v>
      </c>
      <c r="P133" s="162"/>
      <c r="Q133" s="144"/>
      <c r="R133" s="144">
        <f>+X133+AB133</f>
        <v>0</v>
      </c>
      <c r="S133" s="211">
        <f>+N133+C133+Q133+R133</f>
        <v>0</v>
      </c>
      <c r="T133" s="129" t="e">
        <f>+M133/(Q133+F133+R133+C133)</f>
        <v>#DIV/0!</v>
      </c>
      <c r="U133" s="162"/>
      <c r="V133" s="144"/>
      <c r="W133" s="144"/>
      <c r="X133" s="144"/>
      <c r="Y133" s="59"/>
      <c r="Z133" s="8"/>
      <c r="AA133" s="8"/>
      <c r="AB133" s="8"/>
    </row>
    <row r="134" spans="1:28" s="58" customFormat="1" ht="12.75" x14ac:dyDescent="0.2">
      <c r="A134" s="54" t="s">
        <v>32</v>
      </c>
      <c r="B134" s="61"/>
      <c r="C134" s="8">
        <f>Jan!N134</f>
        <v>0</v>
      </c>
      <c r="D134" s="8">
        <f>W134+AA134</f>
        <v>0</v>
      </c>
      <c r="E134" s="144">
        <v>4000</v>
      </c>
      <c r="F134" s="144">
        <f>D134+E134</f>
        <v>4000</v>
      </c>
      <c r="G134" s="310"/>
      <c r="H134" s="144">
        <f>F134-G189</f>
        <v>4000</v>
      </c>
      <c r="I134" s="128">
        <f>G189/F134</f>
        <v>0</v>
      </c>
      <c r="J134" s="209">
        <v>1270</v>
      </c>
      <c r="K134" s="309"/>
      <c r="L134" s="129">
        <f>(K134+J134)/F134</f>
        <v>0.3175</v>
      </c>
      <c r="M134" s="144">
        <f>K134+G189+J134</f>
        <v>1270</v>
      </c>
      <c r="N134" s="144">
        <f>H134-K134-J134</f>
        <v>2730</v>
      </c>
      <c r="O134" s="210">
        <f>M134/F134</f>
        <v>0.3175</v>
      </c>
      <c r="P134" s="162"/>
      <c r="Q134" s="144"/>
      <c r="R134" s="144">
        <f>+X134+AB134</f>
        <v>0</v>
      </c>
      <c r="S134" s="211">
        <f>+N134+C134+Q134+R134</f>
        <v>2730</v>
      </c>
      <c r="T134" s="129">
        <f>+M134/(Q134+F134+R134+C134)</f>
        <v>0.3175</v>
      </c>
      <c r="U134" s="162"/>
      <c r="V134" s="144"/>
      <c r="W134" s="144"/>
      <c r="X134" s="144"/>
      <c r="Y134" s="59"/>
      <c r="Z134" s="8"/>
      <c r="AA134" s="8"/>
      <c r="AB134" s="8"/>
    </row>
    <row r="135" spans="1:28" s="58" customFormat="1" ht="12.75" hidden="1" x14ac:dyDescent="0.2">
      <c r="A135" s="54" t="s">
        <v>33</v>
      </c>
      <c r="B135" s="61"/>
      <c r="C135" s="8">
        <f>Jan!N135</f>
        <v>0</v>
      </c>
      <c r="D135" s="8">
        <f>W135+AA135</f>
        <v>0</v>
      </c>
      <c r="E135" s="144"/>
      <c r="F135" s="144">
        <f>D135+E135</f>
        <v>0</v>
      </c>
      <c r="G135" s="144"/>
      <c r="H135" s="144">
        <f>F135-G135</f>
        <v>0</v>
      </c>
      <c r="I135" s="128" t="e">
        <f>G135/F135</f>
        <v>#DIV/0!</v>
      </c>
      <c r="J135" s="209"/>
      <c r="K135" s="309"/>
      <c r="L135" s="129" t="e">
        <f>(K135+J135)/F135</f>
        <v>#DIV/0!</v>
      </c>
      <c r="M135" s="144">
        <f>K135+G135+J135</f>
        <v>0</v>
      </c>
      <c r="N135" s="144">
        <f>H135-K135-J135</f>
        <v>0</v>
      </c>
      <c r="O135" s="210" t="e">
        <f>M135/F135</f>
        <v>#DIV/0!</v>
      </c>
      <c r="P135" s="162"/>
      <c r="Q135" s="144"/>
      <c r="R135" s="144">
        <f>+X135+AB135</f>
        <v>0</v>
      </c>
      <c r="S135" s="211">
        <f>+N135+C135+Q135+R135</f>
        <v>0</v>
      </c>
      <c r="T135" s="129" t="e">
        <f>+M135/(Q135+F135+R135+C135)</f>
        <v>#DIV/0!</v>
      </c>
      <c r="U135" s="162"/>
      <c r="V135" s="144"/>
      <c r="W135" s="144"/>
      <c r="X135" s="144"/>
      <c r="Y135" s="59"/>
      <c r="Z135" s="8"/>
      <c r="AA135" s="8"/>
      <c r="AB135" s="8"/>
    </row>
    <row r="136" spans="1:28" x14ac:dyDescent="0.25">
      <c r="A136" s="60"/>
      <c r="B136" s="61"/>
      <c r="C136" s="6"/>
      <c r="D136" s="6"/>
      <c r="E136" s="140"/>
      <c r="F136" s="140"/>
      <c r="G136" s="140"/>
      <c r="H136" s="140"/>
      <c r="I136" s="141"/>
      <c r="J136" s="188"/>
      <c r="K136" s="142"/>
      <c r="L136" s="141"/>
      <c r="M136" s="140"/>
      <c r="N136" s="140"/>
      <c r="O136" s="205"/>
      <c r="Q136" s="140"/>
      <c r="R136" s="140"/>
      <c r="S136" s="142"/>
      <c r="T136" s="206"/>
      <c r="V136" s="140"/>
      <c r="W136" s="140"/>
      <c r="X136" s="140"/>
      <c r="Y136" s="48"/>
      <c r="Z136" s="6"/>
      <c r="AA136" s="6"/>
      <c r="AB136" s="6"/>
    </row>
    <row r="137" spans="1:28" hidden="1" x14ac:dyDescent="0.25">
      <c r="A137" s="45" t="s">
        <v>76</v>
      </c>
      <c r="B137" s="46"/>
      <c r="C137" s="6"/>
      <c r="D137" s="6"/>
      <c r="E137" s="140"/>
      <c r="F137" s="140"/>
      <c r="G137" s="140"/>
      <c r="H137" s="140"/>
      <c r="I137" s="141"/>
      <c r="J137" s="188"/>
      <c r="K137" s="142"/>
      <c r="L137" s="141"/>
      <c r="M137" s="140"/>
      <c r="N137" s="140"/>
      <c r="O137" s="205"/>
      <c r="Q137" s="140"/>
      <c r="R137" s="140"/>
      <c r="S137" s="142"/>
      <c r="T137" s="206"/>
      <c r="V137" s="140"/>
      <c r="W137" s="140"/>
      <c r="X137" s="140"/>
      <c r="Y137" s="48"/>
      <c r="Z137" s="6"/>
      <c r="AA137" s="6"/>
      <c r="AB137" s="6"/>
    </row>
    <row r="138" spans="1:28" hidden="1" x14ac:dyDescent="0.25">
      <c r="A138" s="45"/>
      <c r="B138" s="46"/>
      <c r="C138" s="6"/>
      <c r="D138" s="6"/>
      <c r="E138" s="140"/>
      <c r="F138" s="140"/>
      <c r="G138" s="140"/>
      <c r="H138" s="140"/>
      <c r="I138" s="141"/>
      <c r="J138" s="188"/>
      <c r="K138" s="142"/>
      <c r="L138" s="141"/>
      <c r="M138" s="140"/>
      <c r="N138" s="140"/>
      <c r="O138" s="205"/>
      <c r="Q138" s="140"/>
      <c r="R138" s="140"/>
      <c r="S138" s="142"/>
      <c r="T138" s="206"/>
      <c r="V138" s="140"/>
      <c r="W138" s="140"/>
      <c r="X138" s="140"/>
      <c r="Y138" s="48"/>
      <c r="Z138" s="6"/>
      <c r="AA138" s="6"/>
      <c r="AB138" s="6"/>
    </row>
    <row r="139" spans="1:28" hidden="1" x14ac:dyDescent="0.25">
      <c r="A139" s="45"/>
      <c r="B139" s="46"/>
      <c r="C139" s="6"/>
      <c r="D139" s="6"/>
      <c r="E139" s="140"/>
      <c r="F139" s="140"/>
      <c r="G139" s="140"/>
      <c r="H139" s="140"/>
      <c r="I139" s="141"/>
      <c r="J139" s="188"/>
      <c r="K139" s="142"/>
      <c r="L139" s="141"/>
      <c r="M139" s="140"/>
      <c r="N139" s="140"/>
      <c r="O139" s="205"/>
      <c r="Q139" s="140"/>
      <c r="R139" s="140"/>
      <c r="S139" s="142"/>
      <c r="T139" s="206"/>
      <c r="V139" s="140"/>
      <c r="W139" s="140"/>
      <c r="X139" s="140"/>
      <c r="Y139" s="48"/>
      <c r="Z139" s="6"/>
      <c r="AA139" s="6"/>
      <c r="AB139" s="6"/>
    </row>
    <row r="140" spans="1:28" ht="45" hidden="1" x14ac:dyDescent="0.25">
      <c r="A140" s="51" t="s">
        <v>77</v>
      </c>
      <c r="B140" s="46" t="s">
        <v>78</v>
      </c>
      <c r="C140" s="7">
        <f>SUM(C141:C143)</f>
        <v>0</v>
      </c>
      <c r="D140" s="7">
        <f>SUM(D141:D143)</f>
        <v>0</v>
      </c>
      <c r="E140" s="145">
        <f>SUM(E141:E143)</f>
        <v>0</v>
      </c>
      <c r="F140" s="143">
        <f>D140+E140</f>
        <v>0</v>
      </c>
      <c r="G140" s="143">
        <f>SUM(G141:G143)</f>
        <v>0</v>
      </c>
      <c r="H140" s="143">
        <f>F140-G140</f>
        <v>0</v>
      </c>
      <c r="I140" s="127" t="e">
        <f>G140/F140</f>
        <v>#DIV/0!</v>
      </c>
      <c r="J140" s="143">
        <f>SUM(J141:J143)</f>
        <v>0</v>
      </c>
      <c r="K140" s="143">
        <f>SUM(K141:K143)</f>
        <v>0</v>
      </c>
      <c r="L140" s="127" t="e">
        <f>(K140+J140)/F140</f>
        <v>#DIV/0!</v>
      </c>
      <c r="M140" s="143">
        <f>K140+G140+J140</f>
        <v>0</v>
      </c>
      <c r="N140" s="143">
        <f>H140-K140-J140</f>
        <v>0</v>
      </c>
      <c r="O140" s="127" t="e">
        <f>M140/F140</f>
        <v>#DIV/0!</v>
      </c>
      <c r="P140" s="207"/>
      <c r="Q140" s="143">
        <f>SUM(Q141:Q143)</f>
        <v>0</v>
      </c>
      <c r="R140" s="143">
        <f>SUM(R141:R143)</f>
        <v>0</v>
      </c>
      <c r="S140" s="208">
        <f>+N140+C140+Q140+R140</f>
        <v>0</v>
      </c>
      <c r="T140" s="127" t="e">
        <f>+M140/(Q140+F140+R140+C140)</f>
        <v>#DIV/0!</v>
      </c>
      <c r="V140" s="145">
        <f>SUM(V141:V143)</f>
        <v>0</v>
      </c>
      <c r="W140" s="145">
        <f>SUM(W141:W143)</f>
        <v>0</v>
      </c>
      <c r="X140" s="145">
        <f>SUM(X141:X143)</f>
        <v>0</v>
      </c>
      <c r="Y140" s="48"/>
      <c r="Z140" s="7">
        <f>SUM(Z141:Z143)</f>
        <v>0</v>
      </c>
      <c r="AA140" s="7">
        <f>SUM(AA141:AA143)</f>
        <v>0</v>
      </c>
      <c r="AB140" s="7">
        <f>SUM(AB141:AB143)</f>
        <v>0</v>
      </c>
    </row>
    <row r="141" spans="1:28" s="58" customFormat="1" ht="12.75" hidden="1" x14ac:dyDescent="0.2">
      <c r="A141" s="54" t="s">
        <v>31</v>
      </c>
      <c r="B141" s="61"/>
      <c r="C141" s="8">
        <f>Jan!N141</f>
        <v>0</v>
      </c>
      <c r="D141" s="8">
        <f>W141+AA141</f>
        <v>0</v>
      </c>
      <c r="E141" s="144"/>
      <c r="F141" s="144">
        <f>D141+E141</f>
        <v>0</v>
      </c>
      <c r="G141" s="144"/>
      <c r="H141" s="144">
        <f>F141-G141</f>
        <v>0</v>
      </c>
      <c r="I141" s="128" t="e">
        <f>G141/F141</f>
        <v>#DIV/0!</v>
      </c>
      <c r="J141" s="209"/>
      <c r="K141" s="309"/>
      <c r="L141" s="129" t="e">
        <f>(K141+J141)/F141</f>
        <v>#DIV/0!</v>
      </c>
      <c r="M141" s="144">
        <f>K141+G141+J141</f>
        <v>0</v>
      </c>
      <c r="N141" s="144">
        <f>H141-K141-J141</f>
        <v>0</v>
      </c>
      <c r="O141" s="210" t="e">
        <f>M141/F141</f>
        <v>#DIV/0!</v>
      </c>
      <c r="P141" s="162"/>
      <c r="Q141" s="144"/>
      <c r="R141" s="144">
        <f>+X141+AB141</f>
        <v>0</v>
      </c>
      <c r="S141" s="211">
        <f>+N141+C141+Q141+R141</f>
        <v>0</v>
      </c>
      <c r="T141" s="129" t="e">
        <f>+M141/(Q141+F141+R141+C141)</f>
        <v>#DIV/0!</v>
      </c>
      <c r="U141" s="162"/>
      <c r="V141" s="144"/>
      <c r="W141" s="144"/>
      <c r="X141" s="144"/>
      <c r="Y141" s="59"/>
      <c r="Z141" s="8"/>
      <c r="AA141" s="8"/>
      <c r="AB141" s="8"/>
    </row>
    <row r="142" spans="1:28" s="58" customFormat="1" ht="12.75" hidden="1" x14ac:dyDescent="0.2">
      <c r="A142" s="54" t="s">
        <v>32</v>
      </c>
      <c r="B142" s="61"/>
      <c r="C142" s="8">
        <f>Jan!N142</f>
        <v>0</v>
      </c>
      <c r="D142" s="8">
        <f>W142+AA142</f>
        <v>0</v>
      </c>
      <c r="E142" s="144"/>
      <c r="F142" s="144">
        <f>D142+E142</f>
        <v>0</v>
      </c>
      <c r="G142" s="144"/>
      <c r="H142" s="144">
        <f>F142-G142</f>
        <v>0</v>
      </c>
      <c r="I142" s="128" t="e">
        <f>G142/F142</f>
        <v>#DIV/0!</v>
      </c>
      <c r="J142" s="209"/>
      <c r="K142" s="309"/>
      <c r="L142" s="129" t="e">
        <f>(K142+J142)/F142</f>
        <v>#DIV/0!</v>
      </c>
      <c r="M142" s="144">
        <f>K142+G142+J142</f>
        <v>0</v>
      </c>
      <c r="N142" s="144">
        <f>H142-K142-J142</f>
        <v>0</v>
      </c>
      <c r="O142" s="210" t="e">
        <f>M142/F142</f>
        <v>#DIV/0!</v>
      </c>
      <c r="P142" s="162"/>
      <c r="Q142" s="144"/>
      <c r="R142" s="144">
        <f>+X142+AB142</f>
        <v>0</v>
      </c>
      <c r="S142" s="211">
        <f>+N142+C142+Q142+R142</f>
        <v>0</v>
      </c>
      <c r="T142" s="129" t="e">
        <f>+M142/(Q142+F142+R142+C142)</f>
        <v>#DIV/0!</v>
      </c>
      <c r="U142" s="162"/>
      <c r="V142" s="144"/>
      <c r="W142" s="144"/>
      <c r="X142" s="144"/>
      <c r="Y142" s="59"/>
      <c r="Z142" s="8"/>
      <c r="AA142" s="8"/>
      <c r="AB142" s="8"/>
    </row>
    <row r="143" spans="1:28" s="58" customFormat="1" ht="12.75" hidden="1" x14ac:dyDescent="0.2">
      <c r="A143" s="54" t="s">
        <v>33</v>
      </c>
      <c r="B143" s="61"/>
      <c r="C143" s="8">
        <f>Jan!N143</f>
        <v>0</v>
      </c>
      <c r="D143" s="8">
        <f>W143+AA143</f>
        <v>0</v>
      </c>
      <c r="E143" s="144"/>
      <c r="F143" s="144">
        <f>D143+E143</f>
        <v>0</v>
      </c>
      <c r="G143" s="144"/>
      <c r="H143" s="144">
        <f>F143-G143</f>
        <v>0</v>
      </c>
      <c r="I143" s="128" t="e">
        <f>G143/F143</f>
        <v>#DIV/0!</v>
      </c>
      <c r="J143" s="209"/>
      <c r="K143" s="309"/>
      <c r="L143" s="129" t="e">
        <f>(K143+J143)/F143</f>
        <v>#DIV/0!</v>
      </c>
      <c r="M143" s="144">
        <f>K143+G143+J143</f>
        <v>0</v>
      </c>
      <c r="N143" s="144">
        <f>H143-K143-J143</f>
        <v>0</v>
      </c>
      <c r="O143" s="210" t="e">
        <f>M143/F143</f>
        <v>#DIV/0!</v>
      </c>
      <c r="P143" s="162"/>
      <c r="Q143" s="144"/>
      <c r="R143" s="144">
        <f>+X143+AB143</f>
        <v>0</v>
      </c>
      <c r="S143" s="211">
        <f>+N143+C143+Q143+R143</f>
        <v>0</v>
      </c>
      <c r="T143" s="129" t="e">
        <f>+M143/(Q143+F143+R143+C143)</f>
        <v>#DIV/0!</v>
      </c>
      <c r="U143" s="162"/>
      <c r="V143" s="144"/>
      <c r="W143" s="144"/>
      <c r="X143" s="144"/>
      <c r="Y143" s="59"/>
      <c r="Z143" s="8"/>
      <c r="AA143" s="8"/>
      <c r="AB143" s="8"/>
    </row>
    <row r="144" spans="1:28" hidden="1" x14ac:dyDescent="0.25">
      <c r="A144" s="60"/>
      <c r="B144" s="61"/>
      <c r="C144" s="6"/>
      <c r="D144" s="6"/>
      <c r="E144" s="140"/>
      <c r="F144" s="140"/>
      <c r="G144" s="140"/>
      <c r="H144" s="140"/>
      <c r="I144" s="141"/>
      <c r="J144" s="188"/>
      <c r="K144" s="142"/>
      <c r="L144" s="141"/>
      <c r="M144" s="140"/>
      <c r="N144" s="140"/>
      <c r="O144" s="205"/>
      <c r="Q144" s="140"/>
      <c r="R144" s="140"/>
      <c r="S144" s="142"/>
      <c r="T144" s="206"/>
      <c r="V144" s="140"/>
      <c r="W144" s="140"/>
      <c r="X144" s="140"/>
      <c r="Y144" s="48"/>
      <c r="Z144" s="6"/>
      <c r="AA144" s="6"/>
      <c r="AB144" s="6"/>
    </row>
    <row r="145" spans="1:28" hidden="1" x14ac:dyDescent="0.25">
      <c r="A145" s="45"/>
      <c r="B145" s="46"/>
      <c r="C145" s="6"/>
      <c r="D145" s="6"/>
      <c r="E145" s="140"/>
      <c r="F145" s="140"/>
      <c r="G145" s="140"/>
      <c r="H145" s="140"/>
      <c r="I145" s="141"/>
      <c r="J145" s="188"/>
      <c r="K145" s="142"/>
      <c r="L145" s="141"/>
      <c r="M145" s="140"/>
      <c r="N145" s="140"/>
      <c r="O145" s="205"/>
      <c r="Q145" s="140"/>
      <c r="R145" s="140"/>
      <c r="S145" s="142"/>
      <c r="T145" s="206"/>
      <c r="V145" s="140"/>
      <c r="W145" s="140"/>
      <c r="X145" s="140"/>
      <c r="Y145" s="48"/>
      <c r="Z145" s="6"/>
      <c r="AA145" s="6"/>
      <c r="AB145" s="6"/>
    </row>
    <row r="146" spans="1:28" ht="60" hidden="1" x14ac:dyDescent="0.25">
      <c r="A146" s="51" t="s">
        <v>79</v>
      </c>
      <c r="B146" s="46" t="s">
        <v>80</v>
      </c>
      <c r="C146" s="7">
        <f>SUM(C147:C149)</f>
        <v>0</v>
      </c>
      <c r="D146" s="7">
        <f>SUM(D147:D149)</f>
        <v>0</v>
      </c>
      <c r="E146" s="145">
        <f>SUM(E147:E149)</f>
        <v>0</v>
      </c>
      <c r="F146" s="143">
        <f>D146+E146</f>
        <v>0</v>
      </c>
      <c r="G146" s="143">
        <f>SUM(G147:G149)</f>
        <v>0</v>
      </c>
      <c r="H146" s="143">
        <f>F146-G146</f>
        <v>0</v>
      </c>
      <c r="I146" s="127" t="e">
        <f>G146/F146</f>
        <v>#DIV/0!</v>
      </c>
      <c r="J146" s="143">
        <f>SUM(J147:J149)</f>
        <v>0</v>
      </c>
      <c r="K146" s="143">
        <f>SUM(K147:K149)</f>
        <v>0</v>
      </c>
      <c r="L146" s="127" t="e">
        <f>(K146+J146)/F146</f>
        <v>#DIV/0!</v>
      </c>
      <c r="M146" s="143">
        <f>K146+G146+J146</f>
        <v>0</v>
      </c>
      <c r="N146" s="143">
        <f>H146-K146-J146</f>
        <v>0</v>
      </c>
      <c r="O146" s="127" t="e">
        <f>M146/F146</f>
        <v>#DIV/0!</v>
      </c>
      <c r="P146" s="207"/>
      <c r="Q146" s="143">
        <f>SUM(Q147:Q149)</f>
        <v>0</v>
      </c>
      <c r="R146" s="143">
        <f>SUM(R147:R149)</f>
        <v>0</v>
      </c>
      <c r="S146" s="208">
        <f>+N146+C146+Q146+R146</f>
        <v>0</v>
      </c>
      <c r="T146" s="127" t="e">
        <f>+M146/(Q146+F146+R146+C146)</f>
        <v>#DIV/0!</v>
      </c>
      <c r="V146" s="145">
        <f>SUM(V147:V149)</f>
        <v>0</v>
      </c>
      <c r="W146" s="145">
        <f>SUM(W147:W149)</f>
        <v>0</v>
      </c>
      <c r="X146" s="145">
        <f>SUM(X147:X149)</f>
        <v>0</v>
      </c>
      <c r="Y146" s="48"/>
      <c r="Z146" s="7">
        <f>SUM(Z147:Z149)</f>
        <v>0</v>
      </c>
      <c r="AA146" s="7">
        <f>SUM(AA147:AA149)</f>
        <v>0</v>
      </c>
      <c r="AB146" s="7">
        <f>SUM(AB147:AB149)</f>
        <v>0</v>
      </c>
    </row>
    <row r="147" spans="1:28" s="58" customFormat="1" ht="12.75" hidden="1" x14ac:dyDescent="0.2">
      <c r="A147" s="54" t="s">
        <v>31</v>
      </c>
      <c r="B147" s="61"/>
      <c r="C147" s="8">
        <f>Jan!N147</f>
        <v>0</v>
      </c>
      <c r="D147" s="8">
        <f>W147+AA147</f>
        <v>0</v>
      </c>
      <c r="E147" s="144"/>
      <c r="F147" s="144">
        <f>D147+E147</f>
        <v>0</v>
      </c>
      <c r="G147" s="144"/>
      <c r="H147" s="144">
        <f>F147-G147</f>
        <v>0</v>
      </c>
      <c r="I147" s="128" t="e">
        <f>G147/F147</f>
        <v>#DIV/0!</v>
      </c>
      <c r="J147" s="209"/>
      <c r="K147" s="309"/>
      <c r="L147" s="129" t="e">
        <f>(K147+J147)/F147</f>
        <v>#DIV/0!</v>
      </c>
      <c r="M147" s="144">
        <f>K147+G147+J147</f>
        <v>0</v>
      </c>
      <c r="N147" s="144">
        <f>H147-K147-J147</f>
        <v>0</v>
      </c>
      <c r="O147" s="210" t="e">
        <f>M147/F147</f>
        <v>#DIV/0!</v>
      </c>
      <c r="P147" s="162"/>
      <c r="Q147" s="144"/>
      <c r="R147" s="144">
        <f>+X147+AB147</f>
        <v>0</v>
      </c>
      <c r="S147" s="211">
        <f>+N147+C147+Q147+R147</f>
        <v>0</v>
      </c>
      <c r="T147" s="129" t="e">
        <f>+M147/(Q147+F147+R147+C147)</f>
        <v>#DIV/0!</v>
      </c>
      <c r="U147" s="162"/>
      <c r="V147" s="144"/>
      <c r="W147" s="144"/>
      <c r="X147" s="144"/>
      <c r="Y147" s="59"/>
      <c r="Z147" s="8"/>
      <c r="AA147" s="8"/>
      <c r="AB147" s="8"/>
    </row>
    <row r="148" spans="1:28" s="58" customFormat="1" ht="12.75" hidden="1" x14ac:dyDescent="0.2">
      <c r="A148" s="54" t="s">
        <v>32</v>
      </c>
      <c r="B148" s="61"/>
      <c r="C148" s="8">
        <f>Jan!N148</f>
        <v>0</v>
      </c>
      <c r="D148" s="8">
        <f>W148+AA148</f>
        <v>0</v>
      </c>
      <c r="E148" s="144"/>
      <c r="F148" s="144">
        <f>D148+E148</f>
        <v>0</v>
      </c>
      <c r="G148" s="144"/>
      <c r="H148" s="144">
        <f>F148-G148</f>
        <v>0</v>
      </c>
      <c r="I148" s="128" t="e">
        <f>G148/F148</f>
        <v>#DIV/0!</v>
      </c>
      <c r="J148" s="209"/>
      <c r="K148" s="309"/>
      <c r="L148" s="129" t="e">
        <f>(K148+J148)/F148</f>
        <v>#DIV/0!</v>
      </c>
      <c r="M148" s="144">
        <f>K148+G148+J148</f>
        <v>0</v>
      </c>
      <c r="N148" s="144">
        <f>H148-K148-J148</f>
        <v>0</v>
      </c>
      <c r="O148" s="210" t="e">
        <f>M148/F148</f>
        <v>#DIV/0!</v>
      </c>
      <c r="P148" s="162"/>
      <c r="Q148" s="144"/>
      <c r="R148" s="144">
        <f>+X148+AB148</f>
        <v>0</v>
      </c>
      <c r="S148" s="211">
        <f>+N148+C148+Q148+R148</f>
        <v>0</v>
      </c>
      <c r="T148" s="129" t="e">
        <f>+M148/(Q148+F148+R148+C148)</f>
        <v>#DIV/0!</v>
      </c>
      <c r="U148" s="162"/>
      <c r="V148" s="144"/>
      <c r="W148" s="144"/>
      <c r="X148" s="144"/>
      <c r="Y148" s="59"/>
      <c r="Z148" s="8"/>
      <c r="AA148" s="8"/>
      <c r="AB148" s="8"/>
    </row>
    <row r="149" spans="1:28" s="58" customFormat="1" ht="12.75" hidden="1" x14ac:dyDescent="0.2">
      <c r="A149" s="54" t="s">
        <v>33</v>
      </c>
      <c r="B149" s="61"/>
      <c r="C149" s="8">
        <f>Jan!N149</f>
        <v>0</v>
      </c>
      <c r="D149" s="8">
        <f>W149+AA149</f>
        <v>0</v>
      </c>
      <c r="E149" s="144"/>
      <c r="F149" s="144">
        <f>D149+E149</f>
        <v>0</v>
      </c>
      <c r="G149" s="144"/>
      <c r="H149" s="144">
        <f>F149-G149</f>
        <v>0</v>
      </c>
      <c r="I149" s="128" t="e">
        <f>G149/F149</f>
        <v>#DIV/0!</v>
      </c>
      <c r="J149" s="209"/>
      <c r="K149" s="309"/>
      <c r="L149" s="129" t="e">
        <f>(K149+J149)/F149</f>
        <v>#DIV/0!</v>
      </c>
      <c r="M149" s="144">
        <f>K149+G149+J149</f>
        <v>0</v>
      </c>
      <c r="N149" s="144">
        <f>H149-K149-J149</f>
        <v>0</v>
      </c>
      <c r="O149" s="210" t="e">
        <f>M149/F149</f>
        <v>#DIV/0!</v>
      </c>
      <c r="P149" s="162"/>
      <c r="Q149" s="144"/>
      <c r="R149" s="144">
        <f>+X149+AB149</f>
        <v>0</v>
      </c>
      <c r="S149" s="211">
        <f>+N149+C149+Q149+R149</f>
        <v>0</v>
      </c>
      <c r="T149" s="129" t="e">
        <f>+M149/(Q149+F149+R149+C149)</f>
        <v>#DIV/0!</v>
      </c>
      <c r="U149" s="162"/>
      <c r="V149" s="144"/>
      <c r="W149" s="144"/>
      <c r="X149" s="144"/>
      <c r="Y149" s="59"/>
      <c r="Z149" s="8"/>
      <c r="AA149" s="8"/>
      <c r="AB149" s="8"/>
    </row>
    <row r="150" spans="1:28" hidden="1" x14ac:dyDescent="0.25">
      <c r="A150" s="60"/>
      <c r="B150" s="61"/>
      <c r="C150" s="6"/>
      <c r="D150" s="6"/>
      <c r="E150" s="140"/>
      <c r="F150" s="140"/>
      <c r="G150" s="140"/>
      <c r="H150" s="140"/>
      <c r="I150" s="141"/>
      <c r="J150" s="188"/>
      <c r="K150" s="142"/>
      <c r="L150" s="141"/>
      <c r="M150" s="140"/>
      <c r="N150" s="140"/>
      <c r="O150" s="205"/>
      <c r="Q150" s="140"/>
      <c r="R150" s="140"/>
      <c r="S150" s="142"/>
      <c r="T150" s="206"/>
      <c r="V150" s="140"/>
      <c r="W150" s="140"/>
      <c r="X150" s="140"/>
      <c r="Y150" s="48"/>
      <c r="Z150" s="6"/>
      <c r="AA150" s="6"/>
      <c r="AB150" s="6"/>
    </row>
    <row r="151" spans="1:28" hidden="1" x14ac:dyDescent="0.25">
      <c r="A151" s="51" t="s">
        <v>81</v>
      </c>
      <c r="B151" s="46" t="s">
        <v>82</v>
      </c>
      <c r="C151" s="7">
        <f>SUM(C152:C154)</f>
        <v>0</v>
      </c>
      <c r="D151" s="7">
        <f>SUM(D152:D154)</f>
        <v>0</v>
      </c>
      <c r="E151" s="145">
        <f>SUM(E152:E154)</f>
        <v>0</v>
      </c>
      <c r="F151" s="143">
        <f>D151+E151</f>
        <v>0</v>
      </c>
      <c r="G151" s="143">
        <f>SUM(G152:G154)</f>
        <v>0</v>
      </c>
      <c r="H151" s="143">
        <f>F151-G151</f>
        <v>0</v>
      </c>
      <c r="I151" s="127" t="e">
        <f>G151/F151</f>
        <v>#DIV/0!</v>
      </c>
      <c r="J151" s="143">
        <f>SUM(J152:J154)</f>
        <v>0</v>
      </c>
      <c r="K151" s="143">
        <f>SUM(K152:K154)</f>
        <v>0</v>
      </c>
      <c r="L151" s="127" t="e">
        <f>(K151+J151)/F151</f>
        <v>#DIV/0!</v>
      </c>
      <c r="M151" s="143">
        <f>K151+G151+J151</f>
        <v>0</v>
      </c>
      <c r="N151" s="143">
        <f>H151-K151-J151</f>
        <v>0</v>
      </c>
      <c r="O151" s="127" t="e">
        <f>M151/F151</f>
        <v>#DIV/0!</v>
      </c>
      <c r="P151" s="207"/>
      <c r="Q151" s="143">
        <f>SUM(Q152:Q154)</f>
        <v>0</v>
      </c>
      <c r="R151" s="143">
        <f>SUM(R152:R154)</f>
        <v>0</v>
      </c>
      <c r="S151" s="208">
        <f>+N151+C151+Q151+R151</f>
        <v>0</v>
      </c>
      <c r="T151" s="127" t="e">
        <f>+M151/(Q151+F151+R151+C151)</f>
        <v>#DIV/0!</v>
      </c>
      <c r="V151" s="145">
        <f>SUM(V152:V154)</f>
        <v>0</v>
      </c>
      <c r="W151" s="145">
        <f>SUM(W152:W154)</f>
        <v>0</v>
      </c>
      <c r="X151" s="145">
        <f>SUM(X152:X154)</f>
        <v>0</v>
      </c>
      <c r="Y151" s="48"/>
      <c r="Z151" s="7">
        <f>SUM(Z152:Z154)</f>
        <v>0</v>
      </c>
      <c r="AA151" s="7">
        <f>SUM(AA152:AA154)</f>
        <v>0</v>
      </c>
      <c r="AB151" s="7">
        <f>SUM(AB152:AB154)</f>
        <v>0</v>
      </c>
    </row>
    <row r="152" spans="1:28" s="58" customFormat="1" ht="12.75" hidden="1" x14ac:dyDescent="0.2">
      <c r="A152" s="54" t="s">
        <v>31</v>
      </c>
      <c r="B152" s="61"/>
      <c r="C152" s="8">
        <f>Jan!N152</f>
        <v>0</v>
      </c>
      <c r="D152" s="8">
        <f>W152+AA152</f>
        <v>0</v>
      </c>
      <c r="E152" s="144"/>
      <c r="F152" s="144">
        <f>D152+E152</f>
        <v>0</v>
      </c>
      <c r="G152" s="144"/>
      <c r="H152" s="144">
        <f>F152-G152</f>
        <v>0</v>
      </c>
      <c r="I152" s="128" t="e">
        <f>G152/F152</f>
        <v>#DIV/0!</v>
      </c>
      <c r="J152" s="209"/>
      <c r="K152" s="309"/>
      <c r="L152" s="129" t="e">
        <f>(K152+J152)/F152</f>
        <v>#DIV/0!</v>
      </c>
      <c r="M152" s="144">
        <f>K152+G152+J152</f>
        <v>0</v>
      </c>
      <c r="N152" s="144">
        <f>H152-K152-J152</f>
        <v>0</v>
      </c>
      <c r="O152" s="210" t="e">
        <f>M152/F152</f>
        <v>#DIV/0!</v>
      </c>
      <c r="P152" s="162"/>
      <c r="Q152" s="144"/>
      <c r="R152" s="144">
        <f>+X152+AB152</f>
        <v>0</v>
      </c>
      <c r="S152" s="211">
        <f>+N152+C152+Q152+R152</f>
        <v>0</v>
      </c>
      <c r="T152" s="129" t="e">
        <f>+M152/(Q152+F152+R152+C152)</f>
        <v>#DIV/0!</v>
      </c>
      <c r="U152" s="162"/>
      <c r="V152" s="144"/>
      <c r="W152" s="144"/>
      <c r="X152" s="144"/>
      <c r="Y152" s="59"/>
      <c r="Z152" s="8"/>
      <c r="AA152" s="8"/>
      <c r="AB152" s="8"/>
    </row>
    <row r="153" spans="1:28" s="58" customFormat="1" ht="12.75" hidden="1" x14ac:dyDescent="0.2">
      <c r="A153" s="54" t="s">
        <v>32</v>
      </c>
      <c r="B153" s="61"/>
      <c r="C153" s="8">
        <f>Jan!N153</f>
        <v>0</v>
      </c>
      <c r="D153" s="8">
        <f>W153+AA153</f>
        <v>0</v>
      </c>
      <c r="E153" s="144"/>
      <c r="F153" s="144">
        <f>D153+E153</f>
        <v>0</v>
      </c>
      <c r="G153" s="144"/>
      <c r="H153" s="144">
        <f>F153-G153</f>
        <v>0</v>
      </c>
      <c r="I153" s="128" t="e">
        <f>G153/F153</f>
        <v>#DIV/0!</v>
      </c>
      <c r="J153" s="209"/>
      <c r="K153" s="309"/>
      <c r="L153" s="129" t="e">
        <f>(K153+J153)/F153</f>
        <v>#DIV/0!</v>
      </c>
      <c r="M153" s="144">
        <f>K153+G153+J153</f>
        <v>0</v>
      </c>
      <c r="N153" s="144">
        <f>H153-K153-J153</f>
        <v>0</v>
      </c>
      <c r="O153" s="210" t="e">
        <f>M153/F153</f>
        <v>#DIV/0!</v>
      </c>
      <c r="P153" s="162"/>
      <c r="Q153" s="144"/>
      <c r="R153" s="144">
        <f>+X153+AB153</f>
        <v>0</v>
      </c>
      <c r="S153" s="211">
        <f>+N153+C153+Q153+R153</f>
        <v>0</v>
      </c>
      <c r="T153" s="129" t="e">
        <f>+M153/(Q153+F153+R153+C153)</f>
        <v>#DIV/0!</v>
      </c>
      <c r="U153" s="162"/>
      <c r="V153" s="144"/>
      <c r="W153" s="144"/>
      <c r="X153" s="144"/>
      <c r="Y153" s="59"/>
      <c r="Z153" s="8"/>
      <c r="AA153" s="8"/>
      <c r="AB153" s="8"/>
    </row>
    <row r="154" spans="1:28" s="58" customFormat="1" ht="12.75" hidden="1" x14ac:dyDescent="0.2">
      <c r="A154" s="54" t="s">
        <v>33</v>
      </c>
      <c r="B154" s="61"/>
      <c r="C154" s="8">
        <f>Jan!N154</f>
        <v>0</v>
      </c>
      <c r="D154" s="8">
        <f>W154+AA154</f>
        <v>0</v>
      </c>
      <c r="E154" s="144"/>
      <c r="F154" s="144">
        <f>D154+E154</f>
        <v>0</v>
      </c>
      <c r="G154" s="144"/>
      <c r="H154" s="144">
        <f>F154-G154</f>
        <v>0</v>
      </c>
      <c r="I154" s="128" t="e">
        <f>G154/F154</f>
        <v>#DIV/0!</v>
      </c>
      <c r="J154" s="209"/>
      <c r="K154" s="309"/>
      <c r="L154" s="129" t="e">
        <f>(K154+J154)/F154</f>
        <v>#DIV/0!</v>
      </c>
      <c r="M154" s="144">
        <f>K154+G154+J154</f>
        <v>0</v>
      </c>
      <c r="N154" s="144">
        <f>H154-K154-J154</f>
        <v>0</v>
      </c>
      <c r="O154" s="210" t="e">
        <f>M154/F154</f>
        <v>#DIV/0!</v>
      </c>
      <c r="P154" s="162"/>
      <c r="Q154" s="144"/>
      <c r="R154" s="144">
        <f>+X154+AB154</f>
        <v>0</v>
      </c>
      <c r="S154" s="211">
        <f>+N154+C154+Q154+R154</f>
        <v>0</v>
      </c>
      <c r="T154" s="129" t="e">
        <f>+M154/(Q154+F154+R154+C154)</f>
        <v>#DIV/0!</v>
      </c>
      <c r="U154" s="162"/>
      <c r="V154" s="144"/>
      <c r="W154" s="144"/>
      <c r="X154" s="144"/>
      <c r="Y154" s="59"/>
      <c r="Z154" s="8"/>
      <c r="AA154" s="8"/>
      <c r="AB154" s="8"/>
    </row>
    <row r="155" spans="1:28" hidden="1" x14ac:dyDescent="0.25">
      <c r="A155" s="60"/>
      <c r="B155" s="61"/>
      <c r="C155" s="6"/>
      <c r="D155" s="6"/>
      <c r="E155" s="140"/>
      <c r="F155" s="140"/>
      <c r="G155" s="140"/>
      <c r="H155" s="140"/>
      <c r="I155" s="141"/>
      <c r="J155" s="188"/>
      <c r="K155" s="142"/>
      <c r="L155" s="141"/>
      <c r="M155" s="140"/>
      <c r="N155" s="140"/>
      <c r="O155" s="205"/>
      <c r="Q155" s="140"/>
      <c r="R155" s="140"/>
      <c r="S155" s="142"/>
      <c r="T155" s="206"/>
      <c r="V155" s="140"/>
      <c r="W155" s="140"/>
      <c r="X155" s="140"/>
      <c r="Y155" s="48"/>
      <c r="Z155" s="6"/>
      <c r="AA155" s="6"/>
      <c r="AB155" s="6"/>
    </row>
    <row r="156" spans="1:28" ht="45" x14ac:dyDescent="0.25">
      <c r="A156" s="66" t="s">
        <v>83</v>
      </c>
      <c r="B156" s="46"/>
      <c r="C156" s="6"/>
      <c r="D156" s="6"/>
      <c r="E156" s="140"/>
      <c r="F156" s="140"/>
      <c r="G156" s="140"/>
      <c r="H156" s="140"/>
      <c r="I156" s="141"/>
      <c r="J156" s="188"/>
      <c r="K156" s="142"/>
      <c r="L156" s="141"/>
      <c r="M156" s="140"/>
      <c r="N156" s="140"/>
      <c r="O156" s="205"/>
      <c r="Q156" s="140"/>
      <c r="R156" s="140"/>
      <c r="S156" s="142"/>
      <c r="T156" s="206"/>
      <c r="V156" s="140"/>
      <c r="W156" s="140"/>
      <c r="X156" s="140"/>
      <c r="Y156" s="48"/>
      <c r="Z156" s="6"/>
      <c r="AA156" s="6"/>
      <c r="AB156" s="6"/>
    </row>
    <row r="157" spans="1:28" x14ac:dyDescent="0.25">
      <c r="A157" s="45"/>
      <c r="B157" s="46"/>
      <c r="C157" s="6"/>
      <c r="D157" s="6"/>
      <c r="E157" s="140"/>
      <c r="F157" s="140"/>
      <c r="G157" s="140"/>
      <c r="H157" s="140"/>
      <c r="I157" s="141"/>
      <c r="J157" s="188"/>
      <c r="K157" s="142"/>
      <c r="L157" s="141"/>
      <c r="M157" s="140"/>
      <c r="N157" s="140"/>
      <c r="O157" s="205"/>
      <c r="Q157" s="140"/>
      <c r="R157" s="140"/>
      <c r="S157" s="142"/>
      <c r="T157" s="206"/>
      <c r="V157" s="140"/>
      <c r="W157" s="140"/>
      <c r="X157" s="140"/>
      <c r="Y157" s="48"/>
      <c r="Z157" s="6"/>
      <c r="AA157" s="6"/>
      <c r="AB157" s="6"/>
    </row>
    <row r="158" spans="1:28" ht="30" x14ac:dyDescent="0.25">
      <c r="A158" s="51" t="s">
        <v>84</v>
      </c>
      <c r="B158" s="46" t="s">
        <v>85</v>
      </c>
      <c r="C158" s="7">
        <f>SUM(C159:C161)</f>
        <v>-35831.020000000004</v>
      </c>
      <c r="D158" s="7">
        <f>SUM(D159:D161)</f>
        <v>0</v>
      </c>
      <c r="E158" s="145">
        <f>SUM(E159:E161)</f>
        <v>86994</v>
      </c>
      <c r="F158" s="143">
        <f>D158+E158</f>
        <v>86994</v>
      </c>
      <c r="G158" s="143">
        <f>SUM(G159:G161)</f>
        <v>39597</v>
      </c>
      <c r="H158" s="143">
        <f>F158-G158</f>
        <v>47397</v>
      </c>
      <c r="I158" s="127">
        <f>G158/F158</f>
        <v>0.45516932202220844</v>
      </c>
      <c r="J158" s="143">
        <f>SUM(J159:J161)</f>
        <v>0</v>
      </c>
      <c r="K158" s="143">
        <f>SUM(K159:K161)</f>
        <v>0</v>
      </c>
      <c r="L158" s="127">
        <f>(K158+J158)/F158</f>
        <v>0</v>
      </c>
      <c r="M158" s="143">
        <f>K158+G158+J158</f>
        <v>39597</v>
      </c>
      <c r="N158" s="143">
        <f>H158-K158-J158</f>
        <v>47397</v>
      </c>
      <c r="O158" s="127">
        <f>M158/F158</f>
        <v>0.45516932202220844</v>
      </c>
      <c r="P158" s="207"/>
      <c r="Q158" s="143">
        <f>SUM(Q159:Q161)</f>
        <v>0</v>
      </c>
      <c r="R158" s="143">
        <f>SUM(R159:R161)</f>
        <v>0</v>
      </c>
      <c r="S158" s="208">
        <f>+N158+C158+Q158+R158</f>
        <v>11565.979999999996</v>
      </c>
      <c r="T158" s="127">
        <f>+M158/(Q158+F158+R158+C158)</f>
        <v>0.77393850006391351</v>
      </c>
      <c r="V158" s="145">
        <f>SUM(V159:V161)</f>
        <v>0</v>
      </c>
      <c r="W158" s="145">
        <f>SUM(W159:W161)</f>
        <v>0</v>
      </c>
      <c r="X158" s="145">
        <f>SUM(X159:X161)</f>
        <v>0</v>
      </c>
      <c r="Y158" s="48"/>
      <c r="Z158" s="7">
        <f>SUM(Z159:Z161)</f>
        <v>0</v>
      </c>
      <c r="AA158" s="7">
        <f>SUM(AA159:AA161)</f>
        <v>0</v>
      </c>
      <c r="AB158" s="7">
        <f>SUM(AB159:AB161)</f>
        <v>0</v>
      </c>
    </row>
    <row r="159" spans="1:28" s="58" customFormat="1" ht="12.75" hidden="1" x14ac:dyDescent="0.2">
      <c r="A159" s="54" t="s">
        <v>31</v>
      </c>
      <c r="B159" s="61"/>
      <c r="C159" s="8">
        <f>Jan!N159</f>
        <v>0</v>
      </c>
      <c r="D159" s="8">
        <f>W159+AA159</f>
        <v>0</v>
      </c>
      <c r="E159" s="144"/>
      <c r="F159" s="144">
        <f>D159+E159</f>
        <v>0</v>
      </c>
      <c r="G159" s="144"/>
      <c r="H159" s="144">
        <f>F159-G159</f>
        <v>0</v>
      </c>
      <c r="I159" s="128" t="e">
        <f>G159/F159</f>
        <v>#DIV/0!</v>
      </c>
      <c r="J159" s="209"/>
      <c r="K159" s="309"/>
      <c r="L159" s="129" t="e">
        <f>(K159+J159)/F159</f>
        <v>#DIV/0!</v>
      </c>
      <c r="M159" s="144">
        <f>K159+G159+J159</f>
        <v>0</v>
      </c>
      <c r="N159" s="144">
        <f>H159-K159-J159</f>
        <v>0</v>
      </c>
      <c r="O159" s="210" t="e">
        <f>M159/F159</f>
        <v>#DIV/0!</v>
      </c>
      <c r="P159" s="162"/>
      <c r="Q159" s="144"/>
      <c r="R159" s="144">
        <f>+X159+AB159</f>
        <v>0</v>
      </c>
      <c r="S159" s="211">
        <f>+N159+C159+Q159+R159</f>
        <v>0</v>
      </c>
      <c r="T159" s="129" t="e">
        <f>+M159/(Q159+F159+R159+C159)</f>
        <v>#DIV/0!</v>
      </c>
      <c r="U159" s="162"/>
      <c r="V159" s="144"/>
      <c r="W159" s="144"/>
      <c r="X159" s="144"/>
      <c r="Y159" s="59"/>
      <c r="Z159" s="8"/>
      <c r="AA159" s="8"/>
      <c r="AB159" s="8"/>
    </row>
    <row r="160" spans="1:28" s="58" customFormat="1" ht="12.75" x14ac:dyDescent="0.2">
      <c r="A160" s="54" t="s">
        <v>32</v>
      </c>
      <c r="B160" s="61"/>
      <c r="C160" s="8">
        <f>Jan!N160</f>
        <v>-35831.020000000004</v>
      </c>
      <c r="D160" s="8">
        <f>W160+AA160</f>
        <v>0</v>
      </c>
      <c r="E160" s="144">
        <v>86994</v>
      </c>
      <c r="F160" s="144">
        <f>D160+E160</f>
        <v>86994</v>
      </c>
      <c r="G160" s="144">
        <v>39597</v>
      </c>
      <c r="H160" s="144">
        <f>F160-G160</f>
        <v>47397</v>
      </c>
      <c r="I160" s="128">
        <f>G160/F160</f>
        <v>0.45516932202220844</v>
      </c>
      <c r="J160" s="209"/>
      <c r="K160" s="309"/>
      <c r="L160" s="129">
        <f>(K160+J160)/F160</f>
        <v>0</v>
      </c>
      <c r="M160" s="144">
        <f>K160+G160+J160</f>
        <v>39597</v>
      </c>
      <c r="N160" s="144">
        <f>H160-K160-J160</f>
        <v>47397</v>
      </c>
      <c r="O160" s="210">
        <f>M160/F160</f>
        <v>0.45516932202220844</v>
      </c>
      <c r="P160" s="162"/>
      <c r="Q160" s="144"/>
      <c r="R160" s="144">
        <f>+X160+AB160</f>
        <v>0</v>
      </c>
      <c r="S160" s="211">
        <f>+N160+C160+Q160+R160</f>
        <v>11565.979999999996</v>
      </c>
      <c r="T160" s="129">
        <f>+M160/(Q160+F160+R160+C160)</f>
        <v>0.77393850006391351</v>
      </c>
      <c r="U160" s="162"/>
      <c r="V160" s="144"/>
      <c r="W160" s="144"/>
      <c r="X160" s="144"/>
      <c r="Y160" s="59"/>
      <c r="Z160" s="8"/>
      <c r="AA160" s="8"/>
      <c r="AB160" s="8"/>
    </row>
    <row r="161" spans="1:28" s="58" customFormat="1" ht="12.75" hidden="1" x14ac:dyDescent="0.2">
      <c r="A161" s="54" t="s">
        <v>33</v>
      </c>
      <c r="B161" s="61"/>
      <c r="C161" s="8">
        <f>Jan!N161</f>
        <v>0</v>
      </c>
      <c r="D161" s="8">
        <f>W161+AA161</f>
        <v>0</v>
      </c>
      <c r="E161" s="144"/>
      <c r="F161" s="144">
        <f>D161+E161</f>
        <v>0</v>
      </c>
      <c r="G161" s="144"/>
      <c r="H161" s="144">
        <f>F161-G161</f>
        <v>0</v>
      </c>
      <c r="I161" s="128" t="e">
        <f>G161/F161</f>
        <v>#DIV/0!</v>
      </c>
      <c r="J161" s="209"/>
      <c r="K161" s="309"/>
      <c r="L161" s="129" t="e">
        <f>(K161+J161)/F161</f>
        <v>#DIV/0!</v>
      </c>
      <c r="M161" s="144">
        <f>K161+G161+J161</f>
        <v>0</v>
      </c>
      <c r="N161" s="144">
        <f>H161-K161-J161</f>
        <v>0</v>
      </c>
      <c r="O161" s="210" t="e">
        <f>M161/F161</f>
        <v>#DIV/0!</v>
      </c>
      <c r="P161" s="162"/>
      <c r="Q161" s="144"/>
      <c r="R161" s="144">
        <f>+X161+AB161</f>
        <v>0</v>
      </c>
      <c r="S161" s="211">
        <f>+N161+C161+Q161+R161</f>
        <v>0</v>
      </c>
      <c r="T161" s="129" t="e">
        <f>+M161/(Q161+F161+R161+C161)</f>
        <v>#DIV/0!</v>
      </c>
      <c r="U161" s="162"/>
      <c r="V161" s="144"/>
      <c r="W161" s="144"/>
      <c r="X161" s="144"/>
      <c r="Y161" s="59"/>
      <c r="Z161" s="8"/>
      <c r="AA161" s="8"/>
      <c r="AB161" s="8"/>
    </row>
    <row r="162" spans="1:28" x14ac:dyDescent="0.25">
      <c r="A162" s="60"/>
      <c r="B162" s="61"/>
      <c r="C162" s="6"/>
      <c r="D162" s="6"/>
      <c r="E162" s="140"/>
      <c r="F162" s="140"/>
      <c r="G162" s="140"/>
      <c r="H162" s="140"/>
      <c r="I162" s="141"/>
      <c r="J162" s="188"/>
      <c r="K162" s="142"/>
      <c r="L162" s="141"/>
      <c r="M162" s="140"/>
      <c r="N162" s="140"/>
      <c r="O162" s="205"/>
      <c r="Q162" s="140"/>
      <c r="R162" s="140"/>
      <c r="S162" s="142"/>
      <c r="T162" s="206"/>
      <c r="V162" s="140"/>
      <c r="W162" s="140"/>
      <c r="X162" s="140"/>
      <c r="Y162" s="48"/>
      <c r="Z162" s="6"/>
      <c r="AA162" s="6"/>
      <c r="AB162" s="6"/>
    </row>
    <row r="163" spans="1:28" ht="30" hidden="1" x14ac:dyDescent="0.25">
      <c r="A163" s="51" t="s">
        <v>86</v>
      </c>
      <c r="B163" s="46" t="s">
        <v>87</v>
      </c>
      <c r="C163" s="7">
        <f>SUM(C164:C166)</f>
        <v>0</v>
      </c>
      <c r="D163" s="7">
        <f>SUM(D164:D166)</f>
        <v>0</v>
      </c>
      <c r="E163" s="145">
        <f>SUM(E164:E166)</f>
        <v>0</v>
      </c>
      <c r="F163" s="143">
        <f>D163+E163</f>
        <v>0</v>
      </c>
      <c r="G163" s="143">
        <f>SUM(G164:G166)</f>
        <v>0</v>
      </c>
      <c r="H163" s="143">
        <f>F163-G163</f>
        <v>0</v>
      </c>
      <c r="I163" s="127" t="e">
        <f>G163/F163</f>
        <v>#DIV/0!</v>
      </c>
      <c r="J163" s="143">
        <f>SUM(J164:J166)</f>
        <v>0</v>
      </c>
      <c r="K163" s="143">
        <f>SUM(K164:K166)</f>
        <v>0</v>
      </c>
      <c r="L163" s="127" t="e">
        <f>(K163+J163)/F163</f>
        <v>#DIV/0!</v>
      </c>
      <c r="M163" s="143">
        <f>K163+G163+J163</f>
        <v>0</v>
      </c>
      <c r="N163" s="143">
        <f>H163-K163-J163</f>
        <v>0</v>
      </c>
      <c r="O163" s="127" t="e">
        <f>M163/F163</f>
        <v>#DIV/0!</v>
      </c>
      <c r="P163" s="207"/>
      <c r="Q163" s="143">
        <f>SUM(Q164:Q166)</f>
        <v>0</v>
      </c>
      <c r="R163" s="143">
        <f>SUM(R164:R166)</f>
        <v>0</v>
      </c>
      <c r="S163" s="208">
        <f>+N163+C163+Q163+R163</f>
        <v>0</v>
      </c>
      <c r="T163" s="127" t="e">
        <f>+M163/(Q163+F163+R163+C163)</f>
        <v>#DIV/0!</v>
      </c>
      <c r="V163" s="145">
        <f>SUM(V164:V166)</f>
        <v>0</v>
      </c>
      <c r="W163" s="145">
        <f>SUM(W164:W166)</f>
        <v>0</v>
      </c>
      <c r="X163" s="145">
        <f>SUM(X164:X166)</f>
        <v>0</v>
      </c>
      <c r="Y163" s="48"/>
      <c r="Z163" s="7">
        <f>SUM(Z164:Z166)</f>
        <v>0</v>
      </c>
      <c r="AA163" s="7">
        <f>SUM(AA164:AA166)</f>
        <v>0</v>
      </c>
      <c r="AB163" s="7">
        <f>SUM(AB164:AB166)</f>
        <v>0</v>
      </c>
    </row>
    <row r="164" spans="1:28" s="58" customFormat="1" ht="12.75" hidden="1" x14ac:dyDescent="0.2">
      <c r="A164" s="54" t="s">
        <v>31</v>
      </c>
      <c r="B164" s="61"/>
      <c r="C164" s="8">
        <f>Jan!N164</f>
        <v>0</v>
      </c>
      <c r="D164" s="8">
        <f>W164+AA164</f>
        <v>0</v>
      </c>
      <c r="E164" s="144"/>
      <c r="F164" s="144">
        <f>D164+E164</f>
        <v>0</v>
      </c>
      <c r="G164" s="144"/>
      <c r="H164" s="144">
        <f>F164-G164</f>
        <v>0</v>
      </c>
      <c r="I164" s="128" t="e">
        <f>G164/F164</f>
        <v>#DIV/0!</v>
      </c>
      <c r="J164" s="209"/>
      <c r="K164" s="309"/>
      <c r="L164" s="129" t="e">
        <f>(K164+J164)/F164</f>
        <v>#DIV/0!</v>
      </c>
      <c r="M164" s="144">
        <f>K164+G164+J164</f>
        <v>0</v>
      </c>
      <c r="N164" s="144">
        <f>H164-K164-J164</f>
        <v>0</v>
      </c>
      <c r="O164" s="210" t="e">
        <f>M164/F164</f>
        <v>#DIV/0!</v>
      </c>
      <c r="P164" s="162"/>
      <c r="Q164" s="144"/>
      <c r="R164" s="144">
        <f>+X164+AB164</f>
        <v>0</v>
      </c>
      <c r="S164" s="211">
        <f>+N164+C164+Q164+R164</f>
        <v>0</v>
      </c>
      <c r="T164" s="129" t="e">
        <f>+M164/(Q164+F164+R164+C164)</f>
        <v>#DIV/0!</v>
      </c>
      <c r="U164" s="162"/>
      <c r="V164" s="144"/>
      <c r="W164" s="144"/>
      <c r="X164" s="144"/>
      <c r="Y164" s="59"/>
      <c r="Z164" s="8"/>
      <c r="AA164" s="8"/>
      <c r="AB164" s="8"/>
    </row>
    <row r="165" spans="1:28" s="58" customFormat="1" ht="12.75" hidden="1" x14ac:dyDescent="0.2">
      <c r="A165" s="54" t="s">
        <v>32</v>
      </c>
      <c r="B165" s="61"/>
      <c r="C165" s="8">
        <f>Jan!N165</f>
        <v>0</v>
      </c>
      <c r="D165" s="8">
        <f>W165+AA165</f>
        <v>0</v>
      </c>
      <c r="E165" s="144"/>
      <c r="F165" s="144">
        <f>D165+E165</f>
        <v>0</v>
      </c>
      <c r="G165" s="144"/>
      <c r="H165" s="144">
        <f>F165-G165</f>
        <v>0</v>
      </c>
      <c r="I165" s="128" t="e">
        <f>G165/F165</f>
        <v>#DIV/0!</v>
      </c>
      <c r="J165" s="209"/>
      <c r="K165" s="309"/>
      <c r="L165" s="129" t="e">
        <f>(K165+J165)/F165</f>
        <v>#DIV/0!</v>
      </c>
      <c r="M165" s="144">
        <f>K165+G165+J165</f>
        <v>0</v>
      </c>
      <c r="N165" s="144">
        <f>H165-K165-J165</f>
        <v>0</v>
      </c>
      <c r="O165" s="210" t="e">
        <f>M165/F165</f>
        <v>#DIV/0!</v>
      </c>
      <c r="P165" s="162"/>
      <c r="Q165" s="144"/>
      <c r="R165" s="144">
        <f>+X165+AB165</f>
        <v>0</v>
      </c>
      <c r="S165" s="211">
        <f>+N165+C165+Q165+R165</f>
        <v>0</v>
      </c>
      <c r="T165" s="129" t="e">
        <f>+M165/(Q165+F165+R165+C165)</f>
        <v>#DIV/0!</v>
      </c>
      <c r="U165" s="162"/>
      <c r="V165" s="144"/>
      <c r="W165" s="144"/>
      <c r="X165" s="144"/>
      <c r="Y165" s="59"/>
      <c r="Z165" s="8"/>
      <c r="AA165" s="8"/>
      <c r="AB165" s="8"/>
    </row>
    <row r="166" spans="1:28" s="58" customFormat="1" ht="12.75" hidden="1" x14ac:dyDescent="0.2">
      <c r="A166" s="54" t="s">
        <v>33</v>
      </c>
      <c r="B166" s="61"/>
      <c r="C166" s="8">
        <f>Jan!N166</f>
        <v>0</v>
      </c>
      <c r="D166" s="8">
        <f>W166+AA166</f>
        <v>0</v>
      </c>
      <c r="E166" s="144"/>
      <c r="F166" s="144">
        <f>D166+E166</f>
        <v>0</v>
      </c>
      <c r="G166" s="144"/>
      <c r="H166" s="144">
        <f>F166-G166</f>
        <v>0</v>
      </c>
      <c r="I166" s="128" t="e">
        <f>G166/F166</f>
        <v>#DIV/0!</v>
      </c>
      <c r="J166" s="209"/>
      <c r="K166" s="309"/>
      <c r="L166" s="129" t="e">
        <f>(K166+J166)/F166</f>
        <v>#DIV/0!</v>
      </c>
      <c r="M166" s="144">
        <f>K166+G166+J166</f>
        <v>0</v>
      </c>
      <c r="N166" s="144">
        <f>H166-K166-J166</f>
        <v>0</v>
      </c>
      <c r="O166" s="210" t="e">
        <f>M166/F166</f>
        <v>#DIV/0!</v>
      </c>
      <c r="P166" s="162"/>
      <c r="Q166" s="144"/>
      <c r="R166" s="144">
        <f>+X166+AB166</f>
        <v>0</v>
      </c>
      <c r="S166" s="211">
        <f>+N166+C166+Q166+R166</f>
        <v>0</v>
      </c>
      <c r="T166" s="129" t="e">
        <f>+M166/(Q166+F166+R166+C166)</f>
        <v>#DIV/0!</v>
      </c>
      <c r="U166" s="162"/>
      <c r="V166" s="144"/>
      <c r="W166" s="144"/>
      <c r="X166" s="144"/>
      <c r="Y166" s="59"/>
      <c r="Z166" s="8"/>
      <c r="AA166" s="8"/>
      <c r="AB166" s="8"/>
    </row>
    <row r="167" spans="1:28" hidden="1" x14ac:dyDescent="0.25">
      <c r="A167" s="60"/>
      <c r="B167" s="61"/>
      <c r="C167" s="6"/>
      <c r="D167" s="6"/>
      <c r="E167" s="140"/>
      <c r="F167" s="140"/>
      <c r="G167" s="140"/>
      <c r="H167" s="140"/>
      <c r="I167" s="141"/>
      <c r="J167" s="188"/>
      <c r="K167" s="142"/>
      <c r="L167" s="141"/>
      <c r="M167" s="140"/>
      <c r="N167" s="140"/>
      <c r="O167" s="205"/>
      <c r="Q167" s="140"/>
      <c r="R167" s="140"/>
      <c r="S167" s="142"/>
      <c r="T167" s="206"/>
      <c r="V167" s="140"/>
      <c r="W167" s="140"/>
      <c r="X167" s="140"/>
      <c r="Y167" s="48"/>
      <c r="Z167" s="6"/>
      <c r="AA167" s="6"/>
      <c r="AB167" s="6"/>
    </row>
    <row r="168" spans="1:28" ht="30" x14ac:dyDescent="0.25">
      <c r="A168" s="51" t="s">
        <v>88</v>
      </c>
      <c r="B168" s="46" t="s">
        <v>89</v>
      </c>
      <c r="C168" s="7">
        <f>SUM(C169:C171)</f>
        <v>18003</v>
      </c>
      <c r="D168" s="7">
        <f>SUM(D169:D171)</f>
        <v>51000</v>
      </c>
      <c r="E168" s="145">
        <f>SUM(E169:E171)</f>
        <v>0</v>
      </c>
      <c r="F168" s="143">
        <f>D168+E168</f>
        <v>51000</v>
      </c>
      <c r="G168" s="143">
        <f>SUM(G169:G171)</f>
        <v>61993.68</v>
      </c>
      <c r="H168" s="143">
        <f>F168-G168</f>
        <v>-10993.68</v>
      </c>
      <c r="I168" s="127">
        <f>G168/F168</f>
        <v>1.2155623529411765</v>
      </c>
      <c r="J168" s="143">
        <f>SUM(J169:J171)</f>
        <v>0</v>
      </c>
      <c r="K168" s="143">
        <f>SUM(K169:K171)</f>
        <v>0</v>
      </c>
      <c r="L168" s="127">
        <f>(K168+J168)/F168</f>
        <v>0</v>
      </c>
      <c r="M168" s="143">
        <f>K168+G168+J168</f>
        <v>61993.68</v>
      </c>
      <c r="N168" s="143">
        <f>H168-K168-J168</f>
        <v>-10993.68</v>
      </c>
      <c r="O168" s="127">
        <f>M168/F168</f>
        <v>1.2155623529411765</v>
      </c>
      <c r="P168" s="207"/>
      <c r="Q168" s="143">
        <f>SUM(Q169:Q171)</f>
        <v>0</v>
      </c>
      <c r="R168" s="143">
        <f>SUM(R169:R171)</f>
        <v>0</v>
      </c>
      <c r="S168" s="208">
        <f>+N168+C168+Q168+R168</f>
        <v>7009.32</v>
      </c>
      <c r="T168" s="127">
        <f>+M168/(Q168+F168+R168+C168)</f>
        <v>0.89842006869266555</v>
      </c>
      <c r="V168" s="145">
        <f>SUM(V169:V171)</f>
        <v>0</v>
      </c>
      <c r="W168" s="145">
        <f>SUM(W169:W171)</f>
        <v>0</v>
      </c>
      <c r="X168" s="145">
        <f>SUM(X169:X171)</f>
        <v>0</v>
      </c>
      <c r="Y168" s="48"/>
      <c r="Z168" s="7">
        <f>SUM(Z169:Z171)</f>
        <v>0</v>
      </c>
      <c r="AA168" s="7">
        <f>SUM(AA169:AA171)</f>
        <v>0</v>
      </c>
      <c r="AB168" s="7">
        <f>SUM(AB169:AB171)</f>
        <v>0</v>
      </c>
    </row>
    <row r="169" spans="1:28" s="58" customFormat="1" ht="12.75" hidden="1" x14ac:dyDescent="0.2">
      <c r="A169" s="54" t="s">
        <v>31</v>
      </c>
      <c r="B169" s="61"/>
      <c r="C169" s="8">
        <f>Jan!N169</f>
        <v>0</v>
      </c>
      <c r="D169" s="8">
        <f>W169+AA169</f>
        <v>0</v>
      </c>
      <c r="E169" s="144"/>
      <c r="F169" s="144">
        <f>D169+E169</f>
        <v>0</v>
      </c>
      <c r="G169" s="144"/>
      <c r="H169" s="144">
        <f>F169-G169</f>
        <v>0</v>
      </c>
      <c r="I169" s="128" t="e">
        <f>G169/F169</f>
        <v>#DIV/0!</v>
      </c>
      <c r="J169" s="209"/>
      <c r="K169" s="309"/>
      <c r="L169" s="129" t="e">
        <f>(K169+J169)/F169</f>
        <v>#DIV/0!</v>
      </c>
      <c r="M169" s="144">
        <f>K169+G169+J169</f>
        <v>0</v>
      </c>
      <c r="N169" s="144">
        <f>H169-K169-J169</f>
        <v>0</v>
      </c>
      <c r="O169" s="210" t="e">
        <f>M169/F169</f>
        <v>#DIV/0!</v>
      </c>
      <c r="P169" s="162"/>
      <c r="Q169" s="144"/>
      <c r="R169" s="144">
        <f>+X169+AB169</f>
        <v>0</v>
      </c>
      <c r="S169" s="211">
        <f>+N169+C169+Q169+R169</f>
        <v>0</v>
      </c>
      <c r="T169" s="129" t="e">
        <f>+M169/(Q169+F169+R169+C169)</f>
        <v>#DIV/0!</v>
      </c>
      <c r="U169" s="162"/>
      <c r="V169" s="144"/>
      <c r="W169" s="144"/>
      <c r="X169" s="144"/>
      <c r="Y169" s="59"/>
      <c r="Z169" s="8"/>
      <c r="AA169" s="8"/>
      <c r="AB169" s="8"/>
    </row>
    <row r="170" spans="1:28" s="58" customFormat="1" ht="12.75" x14ac:dyDescent="0.2">
      <c r="A170" s="54" t="s">
        <v>32</v>
      </c>
      <c r="B170" s="61"/>
      <c r="C170" s="8">
        <f>Jan!N170</f>
        <v>18003</v>
      </c>
      <c r="D170" s="8">
        <v>51000</v>
      </c>
      <c r="E170" s="144"/>
      <c r="F170" s="144">
        <f>D170+E170</f>
        <v>51000</v>
      </c>
      <c r="G170" s="144">
        <v>61993.68</v>
      </c>
      <c r="H170" s="144">
        <f>F170-G170</f>
        <v>-10993.68</v>
      </c>
      <c r="I170" s="128">
        <f>G170/F170</f>
        <v>1.2155623529411765</v>
      </c>
      <c r="J170" s="209"/>
      <c r="K170" s="309"/>
      <c r="L170" s="129">
        <f>(K170+J170)/F170</f>
        <v>0</v>
      </c>
      <c r="M170" s="144">
        <f>K170+G170+J170</f>
        <v>61993.68</v>
      </c>
      <c r="N170" s="144">
        <f>H170-K170-J170</f>
        <v>-10993.68</v>
      </c>
      <c r="O170" s="210">
        <f>M170/F170</f>
        <v>1.2155623529411765</v>
      </c>
      <c r="P170" s="162"/>
      <c r="Q170" s="144"/>
      <c r="R170" s="144">
        <f>+X170+AB170</f>
        <v>0</v>
      </c>
      <c r="S170" s="211">
        <f>+N170+C170+Q170+R170</f>
        <v>7009.32</v>
      </c>
      <c r="T170" s="129">
        <f>+M170/(Q170+F170+R170+C170)</f>
        <v>0.89842006869266555</v>
      </c>
      <c r="U170" s="162"/>
      <c r="V170" s="144"/>
      <c r="W170" s="144"/>
      <c r="X170" s="144"/>
      <c r="Y170" s="59"/>
      <c r="Z170" s="8"/>
      <c r="AA170" s="8"/>
      <c r="AB170" s="8"/>
    </row>
    <row r="171" spans="1:28" s="58" customFormat="1" ht="12.75" hidden="1" x14ac:dyDescent="0.2">
      <c r="A171" s="54" t="s">
        <v>33</v>
      </c>
      <c r="B171" s="61"/>
      <c r="C171" s="8">
        <f>Jan!N171</f>
        <v>0</v>
      </c>
      <c r="D171" s="8">
        <f>W171+AA171</f>
        <v>0</v>
      </c>
      <c r="E171" s="144"/>
      <c r="F171" s="144">
        <f>D171+E171</f>
        <v>0</v>
      </c>
      <c r="G171" s="144"/>
      <c r="H171" s="144">
        <f>F171-G171</f>
        <v>0</v>
      </c>
      <c r="I171" s="128" t="e">
        <f>G171/F171</f>
        <v>#DIV/0!</v>
      </c>
      <c r="J171" s="209"/>
      <c r="K171" s="309"/>
      <c r="L171" s="129" t="e">
        <f>(K171+J171)/F171</f>
        <v>#DIV/0!</v>
      </c>
      <c r="M171" s="144">
        <f>K171+G171+J171</f>
        <v>0</v>
      </c>
      <c r="N171" s="144">
        <f>H171-K171-J171</f>
        <v>0</v>
      </c>
      <c r="O171" s="210" t="e">
        <f>M171/F171</f>
        <v>#DIV/0!</v>
      </c>
      <c r="P171" s="162"/>
      <c r="Q171" s="144"/>
      <c r="R171" s="144">
        <f>+X171+AB171</f>
        <v>0</v>
      </c>
      <c r="S171" s="211">
        <f>+N171+C171+Q171+R171</f>
        <v>0</v>
      </c>
      <c r="T171" s="129" t="e">
        <f>+M171/(Q171+F171+R171+C171)</f>
        <v>#DIV/0!</v>
      </c>
      <c r="U171" s="162"/>
      <c r="V171" s="144"/>
      <c r="W171" s="144"/>
      <c r="X171" s="144"/>
      <c r="Y171" s="59"/>
      <c r="Z171" s="8"/>
      <c r="AA171" s="8"/>
      <c r="AB171" s="8"/>
    </row>
    <row r="172" spans="1:28" x14ac:dyDescent="0.25">
      <c r="A172" s="60"/>
      <c r="B172" s="61"/>
      <c r="C172" s="6"/>
      <c r="D172" s="6"/>
      <c r="E172" s="140"/>
      <c r="F172" s="140"/>
      <c r="G172" s="140"/>
      <c r="H172" s="140"/>
      <c r="I172" s="141"/>
      <c r="J172" s="188"/>
      <c r="K172" s="142"/>
      <c r="L172" s="141"/>
      <c r="M172" s="140"/>
      <c r="N172" s="140"/>
      <c r="O172" s="205"/>
      <c r="Q172" s="140"/>
      <c r="R172" s="140"/>
      <c r="S172" s="142"/>
      <c r="T172" s="206"/>
      <c r="V172" s="140"/>
      <c r="W172" s="140"/>
      <c r="X172" s="140"/>
      <c r="Y172" s="48"/>
      <c r="Z172" s="6"/>
      <c r="AA172" s="6"/>
      <c r="AB172" s="6"/>
    </row>
    <row r="173" spans="1:28" ht="30" hidden="1" x14ac:dyDescent="0.25">
      <c r="A173" s="51" t="s">
        <v>90</v>
      </c>
      <c r="B173" s="67" t="s">
        <v>91</v>
      </c>
      <c r="C173" s="7">
        <f>SUM(C174:C176)</f>
        <v>0</v>
      </c>
      <c r="D173" s="7">
        <f>SUM(D174:D176)</f>
        <v>0</v>
      </c>
      <c r="E173" s="145">
        <f>SUM(E174:E176)</f>
        <v>0</v>
      </c>
      <c r="F173" s="143">
        <f>D173+E173</f>
        <v>0</v>
      </c>
      <c r="G173" s="143">
        <f>SUM(G174:G176)</f>
        <v>0</v>
      </c>
      <c r="H173" s="143">
        <f>F173-G173</f>
        <v>0</v>
      </c>
      <c r="I173" s="127" t="e">
        <f>G173/F173</f>
        <v>#DIV/0!</v>
      </c>
      <c r="J173" s="143">
        <f>SUM(J174:J176)</f>
        <v>0</v>
      </c>
      <c r="K173" s="143">
        <f>SUM(K174:K176)</f>
        <v>0</v>
      </c>
      <c r="L173" s="127" t="e">
        <f>(K173+J173)/F173</f>
        <v>#DIV/0!</v>
      </c>
      <c r="M173" s="143">
        <f>K173+G173+J173</f>
        <v>0</v>
      </c>
      <c r="N173" s="143">
        <f>H173-K173-J173</f>
        <v>0</v>
      </c>
      <c r="O173" s="127" t="e">
        <f>M173/F173</f>
        <v>#DIV/0!</v>
      </c>
      <c r="P173" s="207"/>
      <c r="Q173" s="143">
        <f>SUM(Q174:Q176)</f>
        <v>0</v>
      </c>
      <c r="R173" s="143">
        <f>SUM(R174:R176)</f>
        <v>0</v>
      </c>
      <c r="S173" s="208">
        <f>+N173+C173+Q173+R173</f>
        <v>0</v>
      </c>
      <c r="T173" s="127" t="e">
        <f>+M173/(Q173+F173+R173+C173)</f>
        <v>#DIV/0!</v>
      </c>
      <c r="V173" s="145">
        <f>SUM(V174:V176)</f>
        <v>0</v>
      </c>
      <c r="W173" s="145">
        <f>SUM(W174:W176)</f>
        <v>0</v>
      </c>
      <c r="X173" s="145">
        <f>SUM(X174:X176)</f>
        <v>0</v>
      </c>
      <c r="Y173" s="48"/>
      <c r="Z173" s="7">
        <f>SUM(Z174:Z176)</f>
        <v>0</v>
      </c>
      <c r="AA173" s="7">
        <f>SUM(AA174:AA176)</f>
        <v>0</v>
      </c>
      <c r="AB173" s="7">
        <f>SUM(AB174:AB176)</f>
        <v>0</v>
      </c>
    </row>
    <row r="174" spans="1:28" s="58" customFormat="1" ht="12.75" hidden="1" x14ac:dyDescent="0.2">
      <c r="A174" s="54" t="s">
        <v>31</v>
      </c>
      <c r="B174" s="61"/>
      <c r="C174" s="8">
        <f>Jan!N174</f>
        <v>0</v>
      </c>
      <c r="D174" s="8">
        <f>W174+AA174</f>
        <v>0</v>
      </c>
      <c r="E174" s="144"/>
      <c r="F174" s="144">
        <f>D174+E174</f>
        <v>0</v>
      </c>
      <c r="G174" s="144"/>
      <c r="H174" s="144">
        <f>F174-G174</f>
        <v>0</v>
      </c>
      <c r="I174" s="128" t="e">
        <f>G174/F174</f>
        <v>#DIV/0!</v>
      </c>
      <c r="J174" s="209"/>
      <c r="K174" s="309"/>
      <c r="L174" s="129" t="e">
        <f>(K174+J174)/F174</f>
        <v>#DIV/0!</v>
      </c>
      <c r="M174" s="144">
        <f>K174+G174+J174</f>
        <v>0</v>
      </c>
      <c r="N174" s="144">
        <f>H174-K174-J174</f>
        <v>0</v>
      </c>
      <c r="O174" s="210" t="e">
        <f>M174/F174</f>
        <v>#DIV/0!</v>
      </c>
      <c r="P174" s="162"/>
      <c r="Q174" s="144"/>
      <c r="R174" s="144">
        <f>+X174+AB174</f>
        <v>0</v>
      </c>
      <c r="S174" s="211">
        <f>+N174+C174+Q174+R174</f>
        <v>0</v>
      </c>
      <c r="T174" s="129" t="e">
        <f>+M174/(Q174+F174+R174+C174)</f>
        <v>#DIV/0!</v>
      </c>
      <c r="U174" s="162"/>
      <c r="V174" s="144"/>
      <c r="W174" s="144"/>
      <c r="X174" s="144"/>
      <c r="Y174" s="59"/>
      <c r="Z174" s="8"/>
      <c r="AA174" s="8"/>
      <c r="AB174" s="8"/>
    </row>
    <row r="175" spans="1:28" s="58" customFormat="1" ht="12.75" hidden="1" x14ac:dyDescent="0.2">
      <c r="A175" s="54" t="s">
        <v>32</v>
      </c>
      <c r="B175" s="61"/>
      <c r="C175" s="8">
        <f>Jan!N175</f>
        <v>0</v>
      </c>
      <c r="D175" s="8">
        <f>W175+AA175</f>
        <v>0</v>
      </c>
      <c r="E175" s="144"/>
      <c r="F175" s="144">
        <f>D175+E175</f>
        <v>0</v>
      </c>
      <c r="G175" s="144"/>
      <c r="H175" s="144">
        <f>F175-G175</f>
        <v>0</v>
      </c>
      <c r="I175" s="128" t="e">
        <f>G175/F175</f>
        <v>#DIV/0!</v>
      </c>
      <c r="J175" s="209"/>
      <c r="K175" s="309"/>
      <c r="L175" s="129" t="e">
        <f>(K175+J175)/F175</f>
        <v>#DIV/0!</v>
      </c>
      <c r="M175" s="144">
        <f>K175+G175+J175</f>
        <v>0</v>
      </c>
      <c r="N175" s="144">
        <f>H175-K175-J175</f>
        <v>0</v>
      </c>
      <c r="O175" s="210" t="e">
        <f>M175/F175</f>
        <v>#DIV/0!</v>
      </c>
      <c r="P175" s="162"/>
      <c r="Q175" s="144"/>
      <c r="R175" s="144">
        <f>+X175+AB175</f>
        <v>0</v>
      </c>
      <c r="S175" s="211">
        <f>+N175+C175+Q175+R175</f>
        <v>0</v>
      </c>
      <c r="T175" s="129" t="e">
        <f>+M175/(Q175+F175+R175+C175)</f>
        <v>#DIV/0!</v>
      </c>
      <c r="U175" s="162"/>
      <c r="V175" s="144"/>
      <c r="W175" s="144"/>
      <c r="X175" s="144"/>
      <c r="Y175" s="59"/>
      <c r="Z175" s="8"/>
      <c r="AA175" s="8"/>
      <c r="AB175" s="8"/>
    </row>
    <row r="176" spans="1:28" s="58" customFormat="1" ht="12.75" hidden="1" x14ac:dyDescent="0.2">
      <c r="A176" s="54" t="s">
        <v>33</v>
      </c>
      <c r="B176" s="61"/>
      <c r="C176" s="8">
        <f>Jan!N176</f>
        <v>0</v>
      </c>
      <c r="D176" s="8">
        <f>W176+AA176</f>
        <v>0</v>
      </c>
      <c r="E176" s="144"/>
      <c r="F176" s="144">
        <f>D176+E176</f>
        <v>0</v>
      </c>
      <c r="G176" s="144"/>
      <c r="H176" s="144">
        <f>F176-G176</f>
        <v>0</v>
      </c>
      <c r="I176" s="128" t="e">
        <f>G176/F176</f>
        <v>#DIV/0!</v>
      </c>
      <c r="J176" s="209"/>
      <c r="K176" s="309"/>
      <c r="L176" s="129" t="e">
        <f>(K176+J176)/F176</f>
        <v>#DIV/0!</v>
      </c>
      <c r="M176" s="144">
        <f>K176+G176+J176</f>
        <v>0</v>
      </c>
      <c r="N176" s="144">
        <f>H176-K176-J176</f>
        <v>0</v>
      </c>
      <c r="O176" s="210" t="e">
        <f>M176/F176</f>
        <v>#DIV/0!</v>
      </c>
      <c r="P176" s="162"/>
      <c r="Q176" s="144"/>
      <c r="R176" s="144">
        <f>+X176+AB176</f>
        <v>0</v>
      </c>
      <c r="S176" s="211">
        <f>+N176+C176+Q176+R176</f>
        <v>0</v>
      </c>
      <c r="T176" s="129" t="e">
        <f>+M176/(Q176+F176+R176+C176)</f>
        <v>#DIV/0!</v>
      </c>
      <c r="U176" s="162"/>
      <c r="V176" s="144"/>
      <c r="W176" s="144"/>
      <c r="X176" s="144"/>
      <c r="Y176" s="59"/>
      <c r="Z176" s="8"/>
      <c r="AA176" s="8"/>
      <c r="AB176" s="8"/>
    </row>
    <row r="177" spans="1:28" hidden="1" x14ac:dyDescent="0.25">
      <c r="A177" s="60"/>
      <c r="B177" s="61"/>
      <c r="C177" s="6"/>
      <c r="D177" s="6"/>
      <c r="E177" s="140"/>
      <c r="F177" s="140"/>
      <c r="G177" s="140"/>
      <c r="H177" s="140"/>
      <c r="I177" s="141"/>
      <c r="J177" s="188"/>
      <c r="K177" s="142"/>
      <c r="L177" s="141"/>
      <c r="M177" s="140"/>
      <c r="N177" s="140"/>
      <c r="O177" s="205"/>
      <c r="Q177" s="140"/>
      <c r="R177" s="140"/>
      <c r="S177" s="142"/>
      <c r="T177" s="206"/>
      <c r="V177" s="140"/>
      <c r="W177" s="140"/>
      <c r="X177" s="140"/>
      <c r="Y177" s="48"/>
      <c r="Z177" s="6"/>
      <c r="AA177" s="6"/>
      <c r="AB177" s="6"/>
    </row>
    <row r="178" spans="1:28" s="23" customFormat="1" x14ac:dyDescent="0.25">
      <c r="A178" s="51" t="s">
        <v>92</v>
      </c>
      <c r="B178" s="46"/>
      <c r="C178" s="7">
        <f>SUM(C179:C182)</f>
        <v>30373409.16</v>
      </c>
      <c r="D178" s="7">
        <f>SUM(D179:D182)</f>
        <v>266724000</v>
      </c>
      <c r="E178" s="145">
        <f>SUM(E179:E182)</f>
        <v>23994882.559999999</v>
      </c>
      <c r="F178" s="145">
        <f>D178+E178</f>
        <v>290718882.56</v>
      </c>
      <c r="G178" s="145">
        <f>SUM(G179:G182)</f>
        <v>262426582.59999999</v>
      </c>
      <c r="H178" s="145">
        <f>F178-G178</f>
        <v>28292299.960000008</v>
      </c>
      <c r="I178" s="127">
        <f>G178/F178</f>
        <v>0.90268158810028132</v>
      </c>
      <c r="J178" s="145">
        <f>SUM(J179:J182)</f>
        <v>61270</v>
      </c>
      <c r="K178" s="145">
        <f>SUM(K179:K182)</f>
        <v>4941705.49</v>
      </c>
      <c r="L178" s="127">
        <f>(K178+J178)/F178</f>
        <v>1.720898018713133E-2</v>
      </c>
      <c r="M178" s="145">
        <f>K178+G178+J178</f>
        <v>267429558.09</v>
      </c>
      <c r="N178" s="145">
        <f>H178-K178-J178</f>
        <v>23289324.470000006</v>
      </c>
      <c r="O178" s="213">
        <f>M178/F178</f>
        <v>0.91989056828741278</v>
      </c>
      <c r="P178" s="130"/>
      <c r="Q178" s="145">
        <f>SUM(Q179:Q182)</f>
        <v>0</v>
      </c>
      <c r="R178" s="145">
        <f>SUM(R179:R182)</f>
        <v>0</v>
      </c>
      <c r="S178" s="208">
        <f>+N178+C178+Q178+R178</f>
        <v>53662733.63000001</v>
      </c>
      <c r="T178" s="127">
        <f>+M178/(Q178+F178+R178+C178)</f>
        <v>0.83287442578411319</v>
      </c>
      <c r="U178" s="130"/>
      <c r="V178" s="145">
        <f>SUM(V179:V182)</f>
        <v>0</v>
      </c>
      <c r="W178" s="145">
        <f>SUM(W179:W182)</f>
        <v>0</v>
      </c>
      <c r="X178" s="145">
        <f>SUM(X179:X182)</f>
        <v>0</v>
      </c>
      <c r="Y178" s="42"/>
      <c r="Z178" s="7">
        <f>SUM(Z179:Z182)</f>
        <v>0</v>
      </c>
      <c r="AA178" s="7">
        <f>SUM(AA179:AA182)</f>
        <v>0</v>
      </c>
      <c r="AB178" s="7">
        <f>SUM(AB179:AB182)</f>
        <v>0</v>
      </c>
    </row>
    <row r="179" spans="1:28" s="23" customFormat="1" x14ac:dyDescent="0.25">
      <c r="A179" s="45" t="s">
        <v>31</v>
      </c>
      <c r="B179" s="46"/>
      <c r="C179" s="7">
        <f t="shared" ref="C179:E180" si="9">+C174+C169+C164+C159+C152+C147+C141+C133+C128+C120+C113+C106+C99</f>
        <v>1991878.78</v>
      </c>
      <c r="D179" s="7">
        <f t="shared" si="9"/>
        <v>2828000</v>
      </c>
      <c r="E179" s="145">
        <f t="shared" si="9"/>
        <v>0</v>
      </c>
      <c r="F179" s="145">
        <f>D179+E179</f>
        <v>2828000</v>
      </c>
      <c r="G179" s="145">
        <f>+G174+G169+G164+G159+G152+G147+G141+G133+G128+G120+G113+G106+G99</f>
        <v>1542026.8999999997</v>
      </c>
      <c r="H179" s="145">
        <f>F179-G179</f>
        <v>1285973.1000000003</v>
      </c>
      <c r="I179" s="127">
        <f>G179/F179</f>
        <v>0.54527118104667593</v>
      </c>
      <c r="J179" s="145">
        <f>+J174+J169+J164+J159+J152+J147+J141+J133+J128+J120+J113+J106+J99</f>
        <v>0</v>
      </c>
      <c r="K179" s="145">
        <f>+K174+K169+K164+K159+K152+K147+K141+K133+K128+K120+K113+K106+K99</f>
        <v>0</v>
      </c>
      <c r="L179" s="127">
        <f>(K179+J179)/F179</f>
        <v>0</v>
      </c>
      <c r="M179" s="145">
        <f>K179+G179+J179</f>
        <v>1542026.8999999997</v>
      </c>
      <c r="N179" s="145">
        <f>H179-K179-J179</f>
        <v>1285973.1000000003</v>
      </c>
      <c r="O179" s="213">
        <f>M179/F179</f>
        <v>0.54527118104667593</v>
      </c>
      <c r="P179" s="130"/>
      <c r="Q179" s="145">
        <f>+Q174+Q169+Q164+Q159+Q152+Q147+Q141+Q133+Q128+Q120+Q113+Q106+Q99</f>
        <v>0</v>
      </c>
      <c r="R179" s="145">
        <f>+R174+R169+R164+R159+R152+R147+R141+R133+R128+R120+R113+R106+R99</f>
        <v>0</v>
      </c>
      <c r="S179" s="208">
        <f>+N179+C179+Q179+R179</f>
        <v>3277851.8800000004</v>
      </c>
      <c r="T179" s="127">
        <f>+M179/(Q179+F179+R179+C179)</f>
        <v>0.31993063941745015</v>
      </c>
      <c r="U179" s="130"/>
      <c r="V179" s="145">
        <f t="shared" ref="V179:X180" si="10">+V174+V169+V164+V159+V152+V147+V141+V133+V128+V120+V113+V106+V99</f>
        <v>0</v>
      </c>
      <c r="W179" s="145">
        <f t="shared" si="10"/>
        <v>0</v>
      </c>
      <c r="X179" s="145">
        <f t="shared" si="10"/>
        <v>0</v>
      </c>
      <c r="Y179" s="42"/>
      <c r="Z179" s="7">
        <f t="shared" ref="Z179:AB180" si="11">+Z174+Z169+Z164+Z159+Z152+Z147+Z141+Z133+Z128+Z120+Z113+Z106+Z99</f>
        <v>0</v>
      </c>
      <c r="AA179" s="7">
        <f t="shared" si="11"/>
        <v>0</v>
      </c>
      <c r="AB179" s="7">
        <f t="shared" si="11"/>
        <v>0</v>
      </c>
    </row>
    <row r="180" spans="1:28" s="23" customFormat="1" x14ac:dyDescent="0.25">
      <c r="A180" s="45" t="s">
        <v>32</v>
      </c>
      <c r="B180" s="46"/>
      <c r="C180" s="7">
        <f t="shared" si="9"/>
        <v>28381530.379999999</v>
      </c>
      <c r="D180" s="7">
        <f t="shared" si="9"/>
        <v>263896000</v>
      </c>
      <c r="E180" s="145">
        <f t="shared" si="9"/>
        <v>23994882.559999999</v>
      </c>
      <c r="F180" s="145">
        <f>D180+E180</f>
        <v>287890882.56</v>
      </c>
      <c r="G180" s="145">
        <f>+G175+G170+G165+G160+G153+G148+G142+G189+G129+G121+G114+G107+G100</f>
        <v>260884555.69999999</v>
      </c>
      <c r="H180" s="145">
        <f>F180-G180</f>
        <v>27006326.860000014</v>
      </c>
      <c r="I180" s="127">
        <f>G180/F180</f>
        <v>0.9061924899467021</v>
      </c>
      <c r="J180" s="145">
        <f>+J175+J170+J165+J160+J153+J148+J142+J134+J129+J121+J114+J107+J100</f>
        <v>61270</v>
      </c>
      <c r="K180" s="145">
        <f>+K175+K170+K165+K160+K153+K148+K142+K134+K129+K121+K114+K107+K100</f>
        <v>4941705.49</v>
      </c>
      <c r="L180" s="127">
        <f>(K180+J180)/F180</f>
        <v>1.7378026860427991E-2</v>
      </c>
      <c r="M180" s="145">
        <f>K180+G180+J180</f>
        <v>265887531.19</v>
      </c>
      <c r="N180" s="145">
        <f>H180-K180-J180</f>
        <v>22003351.370000012</v>
      </c>
      <c r="O180" s="213">
        <f>M180/F180</f>
        <v>0.92357051680713009</v>
      </c>
      <c r="P180" s="130"/>
      <c r="Q180" s="145">
        <f>+Q175+Q170+Q165+Q160+Q153+Q148+Q142+Q134+Q129+Q121+Q114+Q107+Q100</f>
        <v>0</v>
      </c>
      <c r="R180" s="145">
        <f>+R175+R170+R165+R160+R153+R148+R142+R134+R129+R121+R114+R107+R100</f>
        <v>0</v>
      </c>
      <c r="S180" s="208">
        <f>+N180+C180+Q180+R180</f>
        <v>50384881.750000015</v>
      </c>
      <c r="T180" s="127">
        <f>+M180/(Q180+F180+R180+C180)</f>
        <v>0.8406915061556175</v>
      </c>
      <c r="U180" s="130"/>
      <c r="V180" s="145">
        <f t="shared" si="10"/>
        <v>0</v>
      </c>
      <c r="W180" s="145">
        <f t="shared" si="10"/>
        <v>0</v>
      </c>
      <c r="X180" s="145">
        <f t="shared" si="10"/>
        <v>0</v>
      </c>
      <c r="Y180" s="42"/>
      <c r="Z180" s="7">
        <f t="shared" si="11"/>
        <v>0</v>
      </c>
      <c r="AA180" s="7">
        <f t="shared" si="11"/>
        <v>0</v>
      </c>
      <c r="AB180" s="7">
        <f t="shared" si="11"/>
        <v>0</v>
      </c>
    </row>
    <row r="181" spans="1:28" s="23" customFormat="1" hidden="1" x14ac:dyDescent="0.25">
      <c r="A181" s="45" t="s">
        <v>54</v>
      </c>
      <c r="B181" s="46"/>
      <c r="C181" s="7">
        <f>C115</f>
        <v>0</v>
      </c>
      <c r="D181" s="7">
        <f>D115</f>
        <v>0</v>
      </c>
      <c r="E181" s="145">
        <f>E115</f>
        <v>0</v>
      </c>
      <c r="F181" s="145">
        <f>D181+E181</f>
        <v>0</v>
      </c>
      <c r="G181" s="145">
        <f>G115</f>
        <v>0</v>
      </c>
      <c r="H181" s="145">
        <f>F181-G181</f>
        <v>0</v>
      </c>
      <c r="I181" s="127" t="e">
        <f>G181/F181</f>
        <v>#DIV/0!</v>
      </c>
      <c r="J181" s="145">
        <f>J115</f>
        <v>0</v>
      </c>
      <c r="K181" s="145">
        <f>K115</f>
        <v>0</v>
      </c>
      <c r="L181" s="127" t="e">
        <f>(K181+J181)/F181</f>
        <v>#DIV/0!</v>
      </c>
      <c r="M181" s="145">
        <f>K181+G181+J181</f>
        <v>0</v>
      </c>
      <c r="N181" s="145">
        <f>H181-K181-J181</f>
        <v>0</v>
      </c>
      <c r="O181" s="213" t="e">
        <f>M181/F181</f>
        <v>#DIV/0!</v>
      </c>
      <c r="P181" s="130"/>
      <c r="Q181" s="145">
        <f>Q115</f>
        <v>0</v>
      </c>
      <c r="R181" s="145">
        <f>R115</f>
        <v>0</v>
      </c>
      <c r="S181" s="208">
        <f>+N181+C181+Q181+R181</f>
        <v>0</v>
      </c>
      <c r="T181" s="127" t="e">
        <f>+M181/(Q181+F181+R181+C181)</f>
        <v>#DIV/0!</v>
      </c>
      <c r="U181" s="130"/>
      <c r="V181" s="145">
        <f>V115</f>
        <v>0</v>
      </c>
      <c r="W181" s="145">
        <f>W115</f>
        <v>0</v>
      </c>
      <c r="X181" s="145">
        <f>X115</f>
        <v>0</v>
      </c>
      <c r="Y181" s="42"/>
      <c r="Z181" s="7">
        <f>Z115</f>
        <v>0</v>
      </c>
      <c r="AA181" s="7">
        <f>AA115</f>
        <v>0</v>
      </c>
      <c r="AB181" s="7">
        <f>AB115</f>
        <v>0</v>
      </c>
    </row>
    <row r="182" spans="1:28" s="23" customFormat="1" hidden="1" x14ac:dyDescent="0.25">
      <c r="A182" s="45" t="s">
        <v>33</v>
      </c>
      <c r="B182" s="46"/>
      <c r="C182" s="7">
        <f>+C176+C171+C166+C161+C154+C149+C143+C135+C130+C122+C116+C108+C101</f>
        <v>0</v>
      </c>
      <c r="D182" s="7">
        <f>+D176+D171+D166+D161+D154+D149+D143+D135+D130+D122+D116+D108+D101</f>
        <v>0</v>
      </c>
      <c r="E182" s="145">
        <f>+E176+E171+E166+E161+E154+E149+E143+E135+E130+E122+E116+E108+E101</f>
        <v>0</v>
      </c>
      <c r="F182" s="145">
        <f>D182+E182</f>
        <v>0</v>
      </c>
      <c r="G182" s="145">
        <f>+G176+G171+G166+G161+G154+G149+G143+G135+G130+G122+G116+G108+G101</f>
        <v>0</v>
      </c>
      <c r="H182" s="145">
        <f>F182-G182</f>
        <v>0</v>
      </c>
      <c r="I182" s="127" t="e">
        <f>G182/F182</f>
        <v>#DIV/0!</v>
      </c>
      <c r="J182" s="145">
        <f>+J176+J171+J166+J161+J154+J149+J143+J135+J130+J122+J116+J108+J101</f>
        <v>0</v>
      </c>
      <c r="K182" s="145">
        <f>+K176+K171+K166+K161+K154+K149+K143+K135+K130+K122+K116+K108+K101</f>
        <v>0</v>
      </c>
      <c r="L182" s="127" t="e">
        <f>(K182+J182)/F182</f>
        <v>#DIV/0!</v>
      </c>
      <c r="M182" s="145">
        <f>K182+G182+J182</f>
        <v>0</v>
      </c>
      <c r="N182" s="145">
        <f>H182-K182-J182</f>
        <v>0</v>
      </c>
      <c r="O182" s="213" t="e">
        <f>M182/F182</f>
        <v>#DIV/0!</v>
      </c>
      <c r="P182" s="130"/>
      <c r="Q182" s="145">
        <f>+Q176+Q171+Q166+Q161+Q154+Q149+Q143+Q135+Q130+Q122+Q116+Q108+Q101</f>
        <v>0</v>
      </c>
      <c r="R182" s="145">
        <f>+R176+R171+R166+R161+R154+R149+R143+R135+R130+R122+R116+R108+R101</f>
        <v>0</v>
      </c>
      <c r="S182" s="208">
        <f>+N182+C182+Q182+R182</f>
        <v>0</v>
      </c>
      <c r="T182" s="127" t="e">
        <f>+M182/(Q182+F182+R182+C182)</f>
        <v>#DIV/0!</v>
      </c>
      <c r="U182" s="130"/>
      <c r="V182" s="145">
        <f>+V176+V171+V166+V161+V154+V149+V143+V135+V130+V122+V116+V108+V101</f>
        <v>0</v>
      </c>
      <c r="W182" s="145">
        <f>+W176+W171+W166+W161+W154+W149+W143+W135+W130+W122+W116+W108+W101</f>
        <v>0</v>
      </c>
      <c r="X182" s="145">
        <f>+X176+X171+X166+X161+X154+X149+X143+X135+X130+X122+X116+X108+X101</f>
        <v>0</v>
      </c>
      <c r="Y182" s="42"/>
      <c r="Z182" s="7">
        <f>+Z176+Z171+Z166+Z161+Z154+Z149+Z143+Z135+Z130+Z122+Z116+Z108+Z101</f>
        <v>0</v>
      </c>
      <c r="AA182" s="7">
        <f>+AA176+AA171+AA166+AA161+AA154+AA149+AA143+AA135+AA130+AA122+AA116+AA108+AA101</f>
        <v>0</v>
      </c>
      <c r="AB182" s="7">
        <f>+AB176+AB171+AB166+AB161+AB154+AB149+AB143+AB135+AB130+AB122+AB116+AB108+AB101</f>
        <v>0</v>
      </c>
    </row>
    <row r="183" spans="1:28" x14ac:dyDescent="0.25">
      <c r="A183" s="60"/>
      <c r="B183" s="61"/>
      <c r="C183" s="6"/>
      <c r="D183" s="6"/>
      <c r="E183" s="140"/>
      <c r="F183" s="140"/>
      <c r="G183" s="140"/>
      <c r="H183" s="140"/>
      <c r="I183" s="141"/>
      <c r="J183" s="188"/>
      <c r="K183" s="142"/>
      <c r="L183" s="141"/>
      <c r="M183" s="140"/>
      <c r="N183" s="140"/>
      <c r="O183" s="205"/>
      <c r="Q183" s="140"/>
      <c r="R183" s="140"/>
      <c r="S183" s="142"/>
      <c r="T183" s="206"/>
      <c r="V183" s="140"/>
      <c r="W183" s="140"/>
      <c r="X183" s="140"/>
      <c r="Y183" s="48"/>
      <c r="Z183" s="6"/>
      <c r="AA183" s="6"/>
      <c r="AB183" s="6"/>
    </row>
    <row r="184" spans="1:28" ht="45" x14ac:dyDescent="0.25">
      <c r="A184" s="66" t="s">
        <v>93</v>
      </c>
      <c r="B184" s="46"/>
      <c r="C184" s="6"/>
      <c r="D184" s="6"/>
      <c r="E184" s="140"/>
      <c r="F184" s="140"/>
      <c r="G184" s="140"/>
      <c r="H184" s="140"/>
      <c r="I184" s="141"/>
      <c r="J184" s="188"/>
      <c r="K184" s="142"/>
      <c r="L184" s="141"/>
      <c r="M184" s="140"/>
      <c r="N184" s="140"/>
      <c r="O184" s="205"/>
      <c r="Q184" s="140"/>
      <c r="R184" s="140"/>
      <c r="S184" s="142"/>
      <c r="T184" s="206"/>
      <c r="V184" s="140"/>
      <c r="W184" s="140"/>
      <c r="X184" s="140"/>
      <c r="Y184" s="48"/>
      <c r="Z184" s="6"/>
      <c r="AA184" s="6"/>
      <c r="AB184" s="6"/>
    </row>
    <row r="185" spans="1:28" x14ac:dyDescent="0.25">
      <c r="A185" s="45"/>
      <c r="B185" s="46"/>
      <c r="C185" s="6"/>
      <c r="D185" s="6"/>
      <c r="E185" s="140"/>
      <c r="F185" s="140"/>
      <c r="G185" s="140"/>
      <c r="H185" s="140"/>
      <c r="I185" s="141"/>
      <c r="J185" s="188"/>
      <c r="K185" s="142"/>
      <c r="L185" s="141"/>
      <c r="M185" s="140"/>
      <c r="N185" s="140"/>
      <c r="O185" s="205"/>
      <c r="Q185" s="140"/>
      <c r="R185" s="140"/>
      <c r="S185" s="142"/>
      <c r="T185" s="206"/>
      <c r="V185" s="140"/>
      <c r="W185" s="140"/>
      <c r="X185" s="140"/>
      <c r="Y185" s="48"/>
      <c r="Z185" s="6"/>
      <c r="AA185" s="6"/>
      <c r="AB185" s="6"/>
    </row>
    <row r="186" spans="1:28" ht="30" x14ac:dyDescent="0.25">
      <c r="A186" s="51" t="s">
        <v>94</v>
      </c>
      <c r="B186" s="46" t="s">
        <v>95</v>
      </c>
      <c r="C186" s="7">
        <f>SUM(C187:C189)</f>
        <v>-1456084.57</v>
      </c>
      <c r="D186" s="7">
        <f>SUM(D187:D189)</f>
        <v>0</v>
      </c>
      <c r="E186" s="145">
        <f>SUM(E187:E189)</f>
        <v>7887514.6399999997</v>
      </c>
      <c r="F186" s="143">
        <f>D186+E186</f>
        <v>7887514.6399999997</v>
      </c>
      <c r="G186" s="143">
        <f>SUM(G187:G189)</f>
        <v>2308910.31</v>
      </c>
      <c r="H186" s="143">
        <f>F186-G186</f>
        <v>5578604.3300000001</v>
      </c>
      <c r="I186" s="127">
        <f>G186/F186</f>
        <v>0.29272976538018824</v>
      </c>
      <c r="J186" s="143">
        <f>SUM(J187:J189)</f>
        <v>0</v>
      </c>
      <c r="K186" s="143">
        <f>SUM(K187:K189)</f>
        <v>497741.25</v>
      </c>
      <c r="L186" s="127">
        <f>(K186+J186)/F186</f>
        <v>6.3104954186176954E-2</v>
      </c>
      <c r="M186" s="143">
        <f>K186+G186+J186</f>
        <v>2806651.56</v>
      </c>
      <c r="N186" s="143">
        <f>H186-K186-J186</f>
        <v>5080863.08</v>
      </c>
      <c r="O186" s="127">
        <f>M186/F186</f>
        <v>0.35583471956636525</v>
      </c>
      <c r="P186" s="207"/>
      <c r="Q186" s="143">
        <f>SUM(Q187:Q189)</f>
        <v>0</v>
      </c>
      <c r="R186" s="143">
        <f>SUM(R187:R189)</f>
        <v>0</v>
      </c>
      <c r="S186" s="208">
        <f>+N186+C186+Q186+R186</f>
        <v>3624778.51</v>
      </c>
      <c r="T186" s="127">
        <f>+M186/(Q186+F186+R186+C186)</f>
        <v>0.43639618707694355</v>
      </c>
      <c r="V186" s="145">
        <f>SUM(V187:V189)</f>
        <v>0</v>
      </c>
      <c r="W186" s="145">
        <f>SUM(W187:W189)</f>
        <v>0</v>
      </c>
      <c r="X186" s="145">
        <f>SUM(X187:X189)</f>
        <v>0</v>
      </c>
      <c r="Y186" s="48"/>
      <c r="Z186" s="7">
        <f>SUM(Z187:Z189)</f>
        <v>0</v>
      </c>
      <c r="AA186" s="7">
        <f>SUM(AA187:AA189)</f>
        <v>0</v>
      </c>
      <c r="AB186" s="7">
        <f>SUM(AB187:AB189)</f>
        <v>0</v>
      </c>
    </row>
    <row r="187" spans="1:28" s="58" customFormat="1" ht="12.75" hidden="1" x14ac:dyDescent="0.2">
      <c r="A187" s="54" t="s">
        <v>31</v>
      </c>
      <c r="B187" s="61"/>
      <c r="C187" s="8">
        <f>Jan!N187</f>
        <v>0</v>
      </c>
      <c r="D187" s="8">
        <f>W187+AA187</f>
        <v>0</v>
      </c>
      <c r="E187" s="144"/>
      <c r="F187" s="144">
        <f>D187+E187</f>
        <v>0</v>
      </c>
      <c r="G187" s="144"/>
      <c r="H187" s="144">
        <f>F187-G187</f>
        <v>0</v>
      </c>
      <c r="I187" s="128" t="e">
        <f>G187/F187</f>
        <v>#DIV/0!</v>
      </c>
      <c r="J187" s="209"/>
      <c r="K187" s="309"/>
      <c r="L187" s="129" t="e">
        <f>(K187+J187)/F187</f>
        <v>#DIV/0!</v>
      </c>
      <c r="M187" s="144">
        <f>K187+G187+J187</f>
        <v>0</v>
      </c>
      <c r="N187" s="144">
        <f>H187-K187-J187</f>
        <v>0</v>
      </c>
      <c r="O187" s="210" t="e">
        <f>M187/F187</f>
        <v>#DIV/0!</v>
      </c>
      <c r="P187" s="162"/>
      <c r="Q187" s="144"/>
      <c r="R187" s="144">
        <f>+X187+AB187</f>
        <v>0</v>
      </c>
      <c r="S187" s="211">
        <f>+N187+C187+Q187+R187</f>
        <v>0</v>
      </c>
      <c r="T187" s="129" t="e">
        <f>+M187/(Q187+F187+R187+C187)</f>
        <v>#DIV/0!</v>
      </c>
      <c r="U187" s="162"/>
      <c r="V187" s="144"/>
      <c r="W187" s="144"/>
      <c r="X187" s="144"/>
      <c r="Y187" s="59"/>
      <c r="Z187" s="8"/>
      <c r="AA187" s="8"/>
      <c r="AB187" s="8"/>
    </row>
    <row r="188" spans="1:28" s="58" customFormat="1" ht="12.75" x14ac:dyDescent="0.2">
      <c r="A188" s="54" t="s">
        <v>32</v>
      </c>
      <c r="B188" s="61"/>
      <c r="C188" s="8">
        <f>Jan!N188</f>
        <v>-1456084.57</v>
      </c>
      <c r="D188" s="8">
        <f>W188+AA188</f>
        <v>0</v>
      </c>
      <c r="E188" s="144">
        <f>6664338+1223176.64</f>
        <v>7887514.6399999997</v>
      </c>
      <c r="F188" s="144">
        <f>D188+E188</f>
        <v>7887514.6399999997</v>
      </c>
      <c r="G188" s="144">
        <v>2308910.31</v>
      </c>
      <c r="H188" s="144">
        <f>F188-G188</f>
        <v>5578604.3300000001</v>
      </c>
      <c r="I188" s="128">
        <f>G188/F188</f>
        <v>0.29272976538018824</v>
      </c>
      <c r="J188" s="209"/>
      <c r="K188" s="309">
        <f>457273.3+40467.95</f>
        <v>497741.25</v>
      </c>
      <c r="L188" s="129">
        <f>(K188+J188)/F188</f>
        <v>6.3104954186176954E-2</v>
      </c>
      <c r="M188" s="144">
        <f>K188+G188+J188</f>
        <v>2806651.56</v>
      </c>
      <c r="N188" s="144">
        <f>H188-K188-J188</f>
        <v>5080863.08</v>
      </c>
      <c r="O188" s="210">
        <f>M188/F188</f>
        <v>0.35583471956636525</v>
      </c>
      <c r="P188" s="162"/>
      <c r="Q188" s="144"/>
      <c r="R188" s="144">
        <f>+X188+AB188</f>
        <v>0</v>
      </c>
      <c r="S188" s="211">
        <f>+N188+C188+Q188+R188</f>
        <v>3624778.51</v>
      </c>
      <c r="T188" s="129">
        <f>+M188/(Q188+F188+R188+C188)</f>
        <v>0.43639618707694355</v>
      </c>
      <c r="U188" s="162"/>
      <c r="V188" s="144"/>
      <c r="W188" s="144"/>
      <c r="X188" s="144"/>
      <c r="Y188" s="59"/>
      <c r="Z188" s="8"/>
      <c r="AA188" s="8"/>
      <c r="AB188" s="8"/>
    </row>
    <row r="189" spans="1:28" s="58" customFormat="1" ht="12.75" hidden="1" x14ac:dyDescent="0.2">
      <c r="A189" s="54" t="s">
        <v>33</v>
      </c>
      <c r="B189" s="61"/>
      <c r="C189" s="8">
        <f>Jan!N189</f>
        <v>0</v>
      </c>
      <c r="D189" s="8">
        <f>W189+AA189</f>
        <v>0</v>
      </c>
      <c r="E189" s="144"/>
      <c r="F189" s="144">
        <f>D189+E189</f>
        <v>0</v>
      </c>
      <c r="G189" s="144"/>
      <c r="H189" s="144">
        <f>F189-G189</f>
        <v>0</v>
      </c>
      <c r="I189" s="128" t="e">
        <f>G189/F189</f>
        <v>#DIV/0!</v>
      </c>
      <c r="J189" s="209"/>
      <c r="K189" s="309"/>
      <c r="L189" s="129" t="e">
        <f>(K189+J189)/F189</f>
        <v>#DIV/0!</v>
      </c>
      <c r="M189" s="144">
        <f>K189+G189+J189</f>
        <v>0</v>
      </c>
      <c r="N189" s="144">
        <f>H189-K189-J189</f>
        <v>0</v>
      </c>
      <c r="O189" s="210" t="e">
        <f>M189/F189</f>
        <v>#DIV/0!</v>
      </c>
      <c r="P189" s="162"/>
      <c r="Q189" s="144"/>
      <c r="R189" s="144">
        <f>+X189+AB189</f>
        <v>0</v>
      </c>
      <c r="S189" s="211">
        <f>+N189+C189+Q189+R189</f>
        <v>0</v>
      </c>
      <c r="T189" s="129" t="e">
        <f>+M189/(Q189+F189+R189+C189)</f>
        <v>#DIV/0!</v>
      </c>
      <c r="U189" s="162"/>
      <c r="V189" s="144"/>
      <c r="W189" s="144"/>
      <c r="X189" s="144"/>
      <c r="Y189" s="59"/>
      <c r="Z189" s="8"/>
      <c r="AA189" s="8"/>
      <c r="AB189" s="8"/>
    </row>
    <row r="190" spans="1:28" x14ac:dyDescent="0.25">
      <c r="A190" s="60"/>
      <c r="B190" s="61"/>
      <c r="C190" s="6"/>
      <c r="D190" s="6"/>
      <c r="E190" s="140"/>
      <c r="F190" s="140"/>
      <c r="G190" s="140"/>
      <c r="H190" s="140"/>
      <c r="I190" s="141"/>
      <c r="J190" s="188"/>
      <c r="K190" s="142"/>
      <c r="L190" s="141"/>
      <c r="M190" s="140"/>
      <c r="N190" s="140"/>
      <c r="O190" s="205"/>
      <c r="Q190" s="140"/>
      <c r="R190" s="140"/>
      <c r="S190" s="142"/>
      <c r="T190" s="206"/>
      <c r="V190" s="140"/>
      <c r="W190" s="140"/>
      <c r="X190" s="140"/>
      <c r="Y190" s="48"/>
      <c r="Z190" s="6"/>
      <c r="AA190" s="6"/>
      <c r="AB190" s="6"/>
    </row>
    <row r="191" spans="1:28" hidden="1" x14ac:dyDescent="0.25">
      <c r="A191" s="51" t="s">
        <v>96</v>
      </c>
      <c r="B191" s="46" t="s">
        <v>97</v>
      </c>
      <c r="C191" s="7">
        <f>SUM(C192:C194)</f>
        <v>0</v>
      </c>
      <c r="D191" s="7">
        <f>SUM(D192:D194)</f>
        <v>0</v>
      </c>
      <c r="E191" s="145">
        <f>SUM(E192:E194)</f>
        <v>0</v>
      </c>
      <c r="F191" s="143">
        <f>D191+E191</f>
        <v>0</v>
      </c>
      <c r="G191" s="143">
        <f>SUM(G192:G194)</f>
        <v>0</v>
      </c>
      <c r="H191" s="143">
        <f>F191-G191</f>
        <v>0</v>
      </c>
      <c r="I191" s="127" t="e">
        <f>G191/F191</f>
        <v>#DIV/0!</v>
      </c>
      <c r="J191" s="143">
        <f>SUM(J192:J194)</f>
        <v>0</v>
      </c>
      <c r="K191" s="143">
        <f>SUM(K192:K194)</f>
        <v>0</v>
      </c>
      <c r="L191" s="127" t="e">
        <f>(K191+J191)/F191</f>
        <v>#DIV/0!</v>
      </c>
      <c r="M191" s="143">
        <f>K191+G191+J191</f>
        <v>0</v>
      </c>
      <c r="N191" s="143">
        <f>H191-K191-J191</f>
        <v>0</v>
      </c>
      <c r="O191" s="127" t="e">
        <f>M191/F191</f>
        <v>#DIV/0!</v>
      </c>
      <c r="P191" s="207"/>
      <c r="Q191" s="143">
        <f>SUM(Q192:Q194)</f>
        <v>0</v>
      </c>
      <c r="R191" s="143">
        <f>SUM(R192:R194)</f>
        <v>0</v>
      </c>
      <c r="S191" s="208">
        <f>+N191+C191+Q191+R191</f>
        <v>0</v>
      </c>
      <c r="T191" s="127" t="e">
        <f>+M191/(Q191+F191+R191+C191)</f>
        <v>#DIV/0!</v>
      </c>
      <c r="V191" s="145">
        <f>SUM(V192:V194)</f>
        <v>0</v>
      </c>
      <c r="W191" s="145">
        <f>SUM(W192:W194)</f>
        <v>0</v>
      </c>
      <c r="X191" s="145">
        <f>SUM(X192:X194)</f>
        <v>0</v>
      </c>
      <c r="Y191" s="48"/>
      <c r="Z191" s="7">
        <f>SUM(Z192:Z194)</f>
        <v>0</v>
      </c>
      <c r="AA191" s="7">
        <f>SUM(AA192:AA194)</f>
        <v>0</v>
      </c>
      <c r="AB191" s="7">
        <f>SUM(AB192:AB194)</f>
        <v>0</v>
      </c>
    </row>
    <row r="192" spans="1:28" s="58" customFormat="1" ht="12.75" hidden="1" x14ac:dyDescent="0.2">
      <c r="A192" s="54" t="s">
        <v>31</v>
      </c>
      <c r="B192" s="61"/>
      <c r="C192" s="8">
        <f>Jan!N192</f>
        <v>0</v>
      </c>
      <c r="D192" s="8">
        <f>W192+AA192</f>
        <v>0</v>
      </c>
      <c r="E192" s="144"/>
      <c r="F192" s="144">
        <f>D192+E192</f>
        <v>0</v>
      </c>
      <c r="G192" s="144"/>
      <c r="H192" s="144">
        <f>F192-G192</f>
        <v>0</v>
      </c>
      <c r="I192" s="128" t="e">
        <f>G192/F192</f>
        <v>#DIV/0!</v>
      </c>
      <c r="J192" s="209"/>
      <c r="K192" s="309"/>
      <c r="L192" s="129" t="e">
        <f>(K192+J192)/F192</f>
        <v>#DIV/0!</v>
      </c>
      <c r="M192" s="144">
        <f>K192+G192+J192</f>
        <v>0</v>
      </c>
      <c r="N192" s="144">
        <f>H192-K192-J192</f>
        <v>0</v>
      </c>
      <c r="O192" s="210" t="e">
        <f>M192/F192</f>
        <v>#DIV/0!</v>
      </c>
      <c r="P192" s="162"/>
      <c r="Q192" s="144"/>
      <c r="R192" s="144">
        <f>+X192+AB192</f>
        <v>0</v>
      </c>
      <c r="S192" s="211">
        <f>+N192+C192+Q192+R192</f>
        <v>0</v>
      </c>
      <c r="T192" s="129" t="e">
        <f>+M192/(Q192+F192+R192+C192)</f>
        <v>#DIV/0!</v>
      </c>
      <c r="U192" s="162"/>
      <c r="V192" s="144"/>
      <c r="W192" s="144"/>
      <c r="X192" s="144"/>
      <c r="Y192" s="59"/>
      <c r="Z192" s="8"/>
      <c r="AA192" s="8"/>
      <c r="AB192" s="8"/>
    </row>
    <row r="193" spans="1:28" s="58" customFormat="1" ht="12.75" hidden="1" x14ac:dyDescent="0.2">
      <c r="A193" s="54" t="s">
        <v>32</v>
      </c>
      <c r="B193" s="61"/>
      <c r="C193" s="8">
        <f>Jan!N193</f>
        <v>0</v>
      </c>
      <c r="D193" s="8">
        <f>W193+AA193</f>
        <v>0</v>
      </c>
      <c r="E193" s="144"/>
      <c r="F193" s="144">
        <f>D193+E193</f>
        <v>0</v>
      </c>
      <c r="G193" s="144"/>
      <c r="H193" s="144">
        <f>F193-G193</f>
        <v>0</v>
      </c>
      <c r="I193" s="128" t="e">
        <f>G193/F193</f>
        <v>#DIV/0!</v>
      </c>
      <c r="J193" s="209"/>
      <c r="K193" s="309"/>
      <c r="L193" s="129" t="e">
        <f>(K193+J193)/F193</f>
        <v>#DIV/0!</v>
      </c>
      <c r="M193" s="144">
        <f>K193+G193+J193</f>
        <v>0</v>
      </c>
      <c r="N193" s="144">
        <f>H193-K193-J193</f>
        <v>0</v>
      </c>
      <c r="O193" s="210" t="e">
        <f>M193/F193</f>
        <v>#DIV/0!</v>
      </c>
      <c r="P193" s="162"/>
      <c r="Q193" s="144"/>
      <c r="R193" s="144">
        <f>+X193+AB193</f>
        <v>0</v>
      </c>
      <c r="S193" s="211">
        <f>+N193+C193+Q193+R193</f>
        <v>0</v>
      </c>
      <c r="T193" s="129" t="e">
        <f>+M193/(Q193+F193+R193+C193)</f>
        <v>#DIV/0!</v>
      </c>
      <c r="U193" s="162"/>
      <c r="V193" s="144"/>
      <c r="W193" s="144"/>
      <c r="X193" s="144"/>
      <c r="Y193" s="59"/>
      <c r="Z193" s="8"/>
      <c r="AA193" s="8"/>
      <c r="AB193" s="8"/>
    </row>
    <row r="194" spans="1:28" s="58" customFormat="1" ht="12.75" hidden="1" x14ac:dyDescent="0.2">
      <c r="A194" s="54" t="s">
        <v>33</v>
      </c>
      <c r="B194" s="61"/>
      <c r="C194" s="8">
        <f>Jan!N194</f>
        <v>0</v>
      </c>
      <c r="D194" s="8">
        <f>W194+AA194</f>
        <v>0</v>
      </c>
      <c r="E194" s="144"/>
      <c r="F194" s="144">
        <f>D194+E194</f>
        <v>0</v>
      </c>
      <c r="G194" s="144"/>
      <c r="H194" s="144">
        <f>F194-G194</f>
        <v>0</v>
      </c>
      <c r="I194" s="128" t="e">
        <f>G194/F194</f>
        <v>#DIV/0!</v>
      </c>
      <c r="J194" s="209"/>
      <c r="K194" s="309"/>
      <c r="L194" s="129" t="e">
        <f>(K194+J194)/F194</f>
        <v>#DIV/0!</v>
      </c>
      <c r="M194" s="144">
        <f>K194+G194+J194</f>
        <v>0</v>
      </c>
      <c r="N194" s="144">
        <f>H194-K194-J194</f>
        <v>0</v>
      </c>
      <c r="O194" s="210" t="e">
        <f>M194/F194</f>
        <v>#DIV/0!</v>
      </c>
      <c r="P194" s="162"/>
      <c r="Q194" s="144"/>
      <c r="R194" s="144">
        <f>+X194+AB194</f>
        <v>0</v>
      </c>
      <c r="S194" s="211">
        <f>+N194+C194+Q194+R194</f>
        <v>0</v>
      </c>
      <c r="T194" s="129" t="e">
        <f>+M194/(Q194+F194+R194+C194)</f>
        <v>#DIV/0!</v>
      </c>
      <c r="U194" s="162"/>
      <c r="V194" s="144"/>
      <c r="W194" s="144"/>
      <c r="X194" s="144"/>
      <c r="Y194" s="59"/>
      <c r="Z194" s="8"/>
      <c r="AA194" s="8"/>
      <c r="AB194" s="8"/>
    </row>
    <row r="195" spans="1:28" hidden="1" x14ac:dyDescent="0.25">
      <c r="A195" s="60"/>
      <c r="B195" s="61"/>
      <c r="C195" s="6"/>
      <c r="D195" s="6"/>
      <c r="E195" s="140"/>
      <c r="F195" s="140"/>
      <c r="G195" s="140"/>
      <c r="H195" s="140"/>
      <c r="I195" s="141"/>
      <c r="J195" s="188"/>
      <c r="K195" s="142"/>
      <c r="L195" s="141"/>
      <c r="M195" s="140"/>
      <c r="N195" s="140"/>
      <c r="O195" s="205"/>
      <c r="Q195" s="140"/>
      <c r="R195" s="140"/>
      <c r="S195" s="142"/>
      <c r="T195" s="206"/>
      <c r="V195" s="140"/>
      <c r="W195" s="140"/>
      <c r="X195" s="140"/>
      <c r="Y195" s="48"/>
      <c r="Z195" s="6"/>
      <c r="AA195" s="6"/>
      <c r="AB195" s="6"/>
    </row>
    <row r="196" spans="1:28" x14ac:dyDescent="0.25">
      <c r="A196" s="51" t="s">
        <v>98</v>
      </c>
      <c r="B196" s="46" t="s">
        <v>99</v>
      </c>
      <c r="C196" s="7">
        <f>SUM(C197:C199)</f>
        <v>4479000</v>
      </c>
      <c r="D196" s="7">
        <f>SUM(D197:D199)</f>
        <v>0</v>
      </c>
      <c r="E196" s="145">
        <f>SUM(E197:E199)</f>
        <v>0</v>
      </c>
      <c r="F196" s="143">
        <f>D196+E196</f>
        <v>0</v>
      </c>
      <c r="G196" s="143">
        <f>SUM(G197:G199)</f>
        <v>28200</v>
      </c>
      <c r="H196" s="143">
        <f>F196-G196</f>
        <v>-28200</v>
      </c>
      <c r="I196" s="127" t="e">
        <f>G196/F196</f>
        <v>#DIV/0!</v>
      </c>
      <c r="J196" s="143">
        <f>SUM(J197:J199)</f>
        <v>36400</v>
      </c>
      <c r="K196" s="143">
        <f>SUM(K197:K199)</f>
        <v>18101079.740000002</v>
      </c>
      <c r="L196" s="127" t="e">
        <f>(K196+J196)/F196</f>
        <v>#DIV/0!</v>
      </c>
      <c r="M196" s="143">
        <f>K196+G196+J196</f>
        <v>18165679.740000002</v>
      </c>
      <c r="N196" s="143">
        <f>H196-K196-J196</f>
        <v>-18165679.740000002</v>
      </c>
      <c r="O196" s="127" t="e">
        <f>M196/F196</f>
        <v>#DIV/0!</v>
      </c>
      <c r="P196" s="207"/>
      <c r="Q196" s="143">
        <f>SUM(Q197:Q199)</f>
        <v>0</v>
      </c>
      <c r="R196" s="143">
        <f>SUM(R197:R199)</f>
        <v>0</v>
      </c>
      <c r="S196" s="208">
        <f>+N196+C196+Q196+R196</f>
        <v>-13686679.740000002</v>
      </c>
      <c r="T196" s="127">
        <f>+M196/(Q196+F196+R196+C196)</f>
        <v>4.0557445277963833</v>
      </c>
      <c r="V196" s="145">
        <f>SUM(V197:V199)</f>
        <v>0</v>
      </c>
      <c r="W196" s="145">
        <f>SUM(W197:W199)</f>
        <v>0</v>
      </c>
      <c r="X196" s="145">
        <f>SUM(X197:X199)</f>
        <v>0</v>
      </c>
      <c r="Y196" s="48"/>
      <c r="Z196" s="7">
        <f>SUM(Z197:Z199)</f>
        <v>0</v>
      </c>
      <c r="AA196" s="7">
        <f>SUM(AA197:AA199)</f>
        <v>0</v>
      </c>
      <c r="AB196" s="7">
        <f>SUM(AB197:AB199)</f>
        <v>0</v>
      </c>
    </row>
    <row r="197" spans="1:28" s="58" customFormat="1" ht="12.75" hidden="1" x14ac:dyDescent="0.2">
      <c r="A197" s="54" t="s">
        <v>31</v>
      </c>
      <c r="B197" s="61"/>
      <c r="C197" s="8">
        <f>Jan!N197</f>
        <v>0</v>
      </c>
      <c r="D197" s="8">
        <f>W197+AA197</f>
        <v>0</v>
      </c>
      <c r="E197" s="144"/>
      <c r="F197" s="144">
        <f>D197+E197</f>
        <v>0</v>
      </c>
      <c r="G197" s="144"/>
      <c r="H197" s="144">
        <f>F197-G197</f>
        <v>0</v>
      </c>
      <c r="I197" s="128" t="e">
        <f>G197/F197</f>
        <v>#DIV/0!</v>
      </c>
      <c r="J197" s="209"/>
      <c r="K197" s="309"/>
      <c r="L197" s="129" t="e">
        <f>(K197+J197)/F197</f>
        <v>#DIV/0!</v>
      </c>
      <c r="M197" s="144">
        <f>K197+G197+J197</f>
        <v>0</v>
      </c>
      <c r="N197" s="144">
        <f>H197-K197-J197</f>
        <v>0</v>
      </c>
      <c r="O197" s="210" t="e">
        <f>M197/F197</f>
        <v>#DIV/0!</v>
      </c>
      <c r="P197" s="162"/>
      <c r="Q197" s="144"/>
      <c r="R197" s="144">
        <f>+X197+AB197</f>
        <v>0</v>
      </c>
      <c r="S197" s="211">
        <f>+N197+C197+Q197+R197</f>
        <v>0</v>
      </c>
      <c r="T197" s="129" t="e">
        <f>+M197/(Q197+F197+R197+C197)</f>
        <v>#DIV/0!</v>
      </c>
      <c r="U197" s="162"/>
      <c r="V197" s="144"/>
      <c r="W197" s="144"/>
      <c r="X197" s="144"/>
      <c r="Y197" s="59"/>
      <c r="Z197" s="8"/>
      <c r="AA197" s="8"/>
      <c r="AB197" s="8"/>
    </row>
    <row r="198" spans="1:28" s="58" customFormat="1" ht="12.75" x14ac:dyDescent="0.2">
      <c r="A198" s="54" t="s">
        <v>32</v>
      </c>
      <c r="B198" s="61"/>
      <c r="C198" s="8">
        <f>Jan!N198</f>
        <v>4479000</v>
      </c>
      <c r="D198" s="8">
        <f>W198+AA198</f>
        <v>0</v>
      </c>
      <c r="E198" s="144"/>
      <c r="F198" s="144">
        <f>D198+E198</f>
        <v>0</v>
      </c>
      <c r="G198" s="144">
        <v>28200</v>
      </c>
      <c r="H198" s="144">
        <f>F198-G198</f>
        <v>-28200</v>
      </c>
      <c r="I198" s="128" t="e">
        <f>G198/F198</f>
        <v>#DIV/0!</v>
      </c>
      <c r="J198" s="209">
        <f>11000+25400</f>
        <v>36400</v>
      </c>
      <c r="K198" s="309">
        <f>11163696.96+11750+6925632.78</f>
        <v>18101079.740000002</v>
      </c>
      <c r="L198" s="129" t="e">
        <f>(K198+J198)/F198</f>
        <v>#DIV/0!</v>
      </c>
      <c r="M198" s="144">
        <f>K198+G198+J198</f>
        <v>18165679.740000002</v>
      </c>
      <c r="N198" s="144">
        <f>H198-K198-J198</f>
        <v>-18165679.740000002</v>
      </c>
      <c r="O198" s="210" t="e">
        <f>M198/F198</f>
        <v>#DIV/0!</v>
      </c>
      <c r="P198" s="162"/>
      <c r="Q198" s="144"/>
      <c r="R198" s="144">
        <f>+X198+AB198</f>
        <v>0</v>
      </c>
      <c r="S198" s="211">
        <f>+N198+C198+Q198+R198</f>
        <v>-13686679.740000002</v>
      </c>
      <c r="T198" s="129">
        <f>+M198/(Q198+F198+R198+C198)</f>
        <v>4.0557445277963833</v>
      </c>
      <c r="U198" s="162"/>
      <c r="V198" s="144"/>
      <c r="W198" s="144"/>
      <c r="X198" s="144"/>
      <c r="Y198" s="59"/>
      <c r="Z198" s="8"/>
      <c r="AA198" s="8"/>
      <c r="AB198" s="8"/>
    </row>
    <row r="199" spans="1:28" s="58" customFormat="1" ht="12.75" hidden="1" x14ac:dyDescent="0.2">
      <c r="A199" s="54" t="s">
        <v>33</v>
      </c>
      <c r="B199" s="61"/>
      <c r="C199" s="8">
        <f>Jan!N199</f>
        <v>0</v>
      </c>
      <c r="D199" s="8">
        <f>W199+AA199</f>
        <v>0</v>
      </c>
      <c r="E199" s="144"/>
      <c r="F199" s="144">
        <f>D199+E199</f>
        <v>0</v>
      </c>
      <c r="G199" s="144"/>
      <c r="H199" s="144">
        <f>F199-G199</f>
        <v>0</v>
      </c>
      <c r="I199" s="128" t="e">
        <f>G199/F199</f>
        <v>#DIV/0!</v>
      </c>
      <c r="J199" s="209"/>
      <c r="K199" s="309"/>
      <c r="L199" s="129" t="e">
        <f>(K199+J199)/F199</f>
        <v>#DIV/0!</v>
      </c>
      <c r="M199" s="144">
        <f>K199+G199+J199</f>
        <v>0</v>
      </c>
      <c r="N199" s="144">
        <f>H199-K199-J199</f>
        <v>0</v>
      </c>
      <c r="O199" s="210" t="e">
        <f>M199/F199</f>
        <v>#DIV/0!</v>
      </c>
      <c r="P199" s="162"/>
      <c r="Q199" s="144"/>
      <c r="R199" s="144">
        <f>+X199+AB199</f>
        <v>0</v>
      </c>
      <c r="S199" s="211">
        <f>+N199+C199+Q199+R199</f>
        <v>0</v>
      </c>
      <c r="T199" s="129" t="e">
        <f>+M199/(Q199+F199+R199+C199)</f>
        <v>#DIV/0!</v>
      </c>
      <c r="U199" s="162"/>
      <c r="V199" s="144"/>
      <c r="W199" s="144"/>
      <c r="X199" s="144"/>
      <c r="Y199" s="59"/>
      <c r="Z199" s="8"/>
      <c r="AA199" s="8"/>
      <c r="AB199" s="8"/>
    </row>
    <row r="200" spans="1:28" x14ac:dyDescent="0.25">
      <c r="A200" s="60"/>
      <c r="B200" s="61"/>
      <c r="C200" s="6"/>
      <c r="D200" s="6"/>
      <c r="E200" s="140"/>
      <c r="F200" s="140"/>
      <c r="G200" s="140"/>
      <c r="H200" s="140"/>
      <c r="I200" s="141"/>
      <c r="J200" s="188"/>
      <c r="K200" s="142"/>
      <c r="L200" s="141"/>
      <c r="M200" s="140"/>
      <c r="N200" s="140"/>
      <c r="O200" s="205"/>
      <c r="Q200" s="140"/>
      <c r="R200" s="140"/>
      <c r="S200" s="142"/>
      <c r="T200" s="206"/>
      <c r="V200" s="140"/>
      <c r="W200" s="140"/>
      <c r="X200" s="140"/>
      <c r="Y200" s="48"/>
      <c r="Z200" s="6"/>
      <c r="AA200" s="6"/>
      <c r="AB200" s="6"/>
    </row>
    <row r="201" spans="1:28" ht="30" hidden="1" x14ac:dyDescent="0.25">
      <c r="A201" s="51" t="s">
        <v>100</v>
      </c>
      <c r="B201" s="61"/>
      <c r="C201" s="6">
        <f>SUM(C202:C204)</f>
        <v>0</v>
      </c>
      <c r="D201" s="7">
        <f>SUM(D202:D204)</f>
        <v>0</v>
      </c>
      <c r="E201" s="140">
        <f>SUM(E202:E204)</f>
        <v>0</v>
      </c>
      <c r="F201" s="143">
        <f>D201+E201</f>
        <v>0</v>
      </c>
      <c r="G201" s="143">
        <f>SUM(G202:G204)</f>
        <v>0</v>
      </c>
      <c r="H201" s="143">
        <f>F201-G201</f>
        <v>0</v>
      </c>
      <c r="I201" s="127" t="e">
        <f>G201/F201</f>
        <v>#DIV/0!</v>
      </c>
      <c r="J201" s="143">
        <f>SUM(J202:J204)</f>
        <v>0</v>
      </c>
      <c r="K201" s="143">
        <f>SUM(K202:K204)</f>
        <v>0</v>
      </c>
      <c r="L201" s="127" t="e">
        <f>(K201+J201)/F201</f>
        <v>#DIV/0!</v>
      </c>
      <c r="M201" s="143">
        <f>K201+G201+J201</f>
        <v>0</v>
      </c>
      <c r="N201" s="143">
        <f>H201-K201-J201</f>
        <v>0</v>
      </c>
      <c r="O201" s="127" t="e">
        <f>M201/F201</f>
        <v>#DIV/0!</v>
      </c>
      <c r="P201" s="207"/>
      <c r="Q201" s="143">
        <f>SUM(Q202:Q204)</f>
        <v>0</v>
      </c>
      <c r="R201" s="143">
        <f>SUM(R202:R204)</f>
        <v>0</v>
      </c>
      <c r="S201" s="208">
        <f>+N201+C201+Q201+R201</f>
        <v>0</v>
      </c>
      <c r="T201" s="127" t="e">
        <f>+M201/(Q201+F201+R201+C201)</f>
        <v>#DIV/0!</v>
      </c>
      <c r="V201" s="145">
        <f>SUM(V202:V204)</f>
        <v>0</v>
      </c>
      <c r="W201" s="145">
        <f>SUM(W202:W204)</f>
        <v>0</v>
      </c>
      <c r="X201" s="145">
        <f>SUM(X202:X204)</f>
        <v>0</v>
      </c>
      <c r="Y201" s="48"/>
      <c r="Z201" s="7">
        <f>SUM(Z202:Z204)</f>
        <v>0</v>
      </c>
      <c r="AA201" s="7">
        <f>SUM(AA202:AA204)</f>
        <v>0</v>
      </c>
      <c r="AB201" s="7">
        <f>SUM(AB202:AB204)</f>
        <v>0</v>
      </c>
    </row>
    <row r="202" spans="1:28" s="58" customFormat="1" ht="12.75" hidden="1" x14ac:dyDescent="0.2">
      <c r="A202" s="54" t="s">
        <v>31</v>
      </c>
      <c r="B202" s="61"/>
      <c r="C202" s="8">
        <f>Jan!N202</f>
        <v>0</v>
      </c>
      <c r="D202" s="8">
        <f>W202+AA202</f>
        <v>0</v>
      </c>
      <c r="E202" s="144"/>
      <c r="F202" s="144">
        <f>D202+E202</f>
        <v>0</v>
      </c>
      <c r="G202" s="144"/>
      <c r="H202" s="144">
        <f>F202-G202</f>
        <v>0</v>
      </c>
      <c r="I202" s="128" t="e">
        <f>G202/F202</f>
        <v>#DIV/0!</v>
      </c>
      <c r="J202" s="209"/>
      <c r="K202" s="309"/>
      <c r="L202" s="129" t="e">
        <f>(K202+J202)/F202</f>
        <v>#DIV/0!</v>
      </c>
      <c r="M202" s="144">
        <f>K202+G202+J202</f>
        <v>0</v>
      </c>
      <c r="N202" s="144">
        <f>H202-K202-J202</f>
        <v>0</v>
      </c>
      <c r="O202" s="210" t="e">
        <f>M202/F202</f>
        <v>#DIV/0!</v>
      </c>
      <c r="P202" s="162"/>
      <c r="Q202" s="144"/>
      <c r="R202" s="144">
        <f>+X202+AB202</f>
        <v>0</v>
      </c>
      <c r="S202" s="211">
        <f>+N202+C202+Q202+R202</f>
        <v>0</v>
      </c>
      <c r="T202" s="129" t="e">
        <f>+M202/(Q202+F202+R202+C202)</f>
        <v>#DIV/0!</v>
      </c>
      <c r="U202" s="162"/>
      <c r="V202" s="144"/>
      <c r="W202" s="144"/>
      <c r="X202" s="144"/>
      <c r="Y202" s="59"/>
      <c r="Z202" s="8"/>
      <c r="AA202" s="8"/>
      <c r="AB202" s="8"/>
    </row>
    <row r="203" spans="1:28" s="58" customFormat="1" ht="12.75" hidden="1" x14ac:dyDescent="0.2">
      <c r="A203" s="54" t="s">
        <v>32</v>
      </c>
      <c r="B203" s="61"/>
      <c r="C203" s="8">
        <f>Jan!N203</f>
        <v>0</v>
      </c>
      <c r="D203" s="8">
        <f>W203+AA203</f>
        <v>0</v>
      </c>
      <c r="E203" s="144"/>
      <c r="F203" s="144">
        <f>D203+E203</f>
        <v>0</v>
      </c>
      <c r="G203" s="144"/>
      <c r="H203" s="144">
        <f>F203-G203</f>
        <v>0</v>
      </c>
      <c r="I203" s="128" t="e">
        <f>G203/F203</f>
        <v>#DIV/0!</v>
      </c>
      <c r="J203" s="209"/>
      <c r="K203" s="309"/>
      <c r="L203" s="129" t="e">
        <f>(K203+J203)/F203</f>
        <v>#DIV/0!</v>
      </c>
      <c r="M203" s="144">
        <f>K203+G203+J203</f>
        <v>0</v>
      </c>
      <c r="N203" s="144">
        <f>H203-K203-J203</f>
        <v>0</v>
      </c>
      <c r="O203" s="210" t="e">
        <f>M203/F203</f>
        <v>#DIV/0!</v>
      </c>
      <c r="P203" s="162"/>
      <c r="Q203" s="144"/>
      <c r="R203" s="144">
        <f>+X203+AB203</f>
        <v>0</v>
      </c>
      <c r="S203" s="211">
        <f>+N203+C203+Q203+R203</f>
        <v>0</v>
      </c>
      <c r="T203" s="129" t="e">
        <f>+M203/(Q203+F203+R203+C203)</f>
        <v>#DIV/0!</v>
      </c>
      <c r="U203" s="162"/>
      <c r="V203" s="144"/>
      <c r="W203" s="144"/>
      <c r="X203" s="144"/>
      <c r="Y203" s="59"/>
      <c r="Z203" s="8"/>
      <c r="AA203" s="8"/>
      <c r="AB203" s="8"/>
    </row>
    <row r="204" spans="1:28" s="58" customFormat="1" ht="12.75" hidden="1" x14ac:dyDescent="0.2">
      <c r="A204" s="54" t="s">
        <v>33</v>
      </c>
      <c r="B204" s="61"/>
      <c r="C204" s="8">
        <f>Jan!N204</f>
        <v>0</v>
      </c>
      <c r="D204" s="8">
        <f>W204+AA204</f>
        <v>0</v>
      </c>
      <c r="E204" s="144"/>
      <c r="F204" s="144">
        <f>D204+E204</f>
        <v>0</v>
      </c>
      <c r="G204" s="144"/>
      <c r="H204" s="144">
        <f>F204-G204</f>
        <v>0</v>
      </c>
      <c r="I204" s="128" t="e">
        <f>G204/F204</f>
        <v>#DIV/0!</v>
      </c>
      <c r="J204" s="209"/>
      <c r="K204" s="309"/>
      <c r="L204" s="129" t="e">
        <f>(K204+J204)/F204</f>
        <v>#DIV/0!</v>
      </c>
      <c r="M204" s="144">
        <f>K204+G204+J204</f>
        <v>0</v>
      </c>
      <c r="N204" s="144">
        <f>H204-K204-J204</f>
        <v>0</v>
      </c>
      <c r="O204" s="210" t="e">
        <f>M204/F204</f>
        <v>#DIV/0!</v>
      </c>
      <c r="P204" s="162"/>
      <c r="Q204" s="144"/>
      <c r="R204" s="144">
        <f>+X204+AB204</f>
        <v>0</v>
      </c>
      <c r="S204" s="211">
        <f>+N204+C204+Q204+R204</f>
        <v>0</v>
      </c>
      <c r="T204" s="129" t="e">
        <f>+M204/(Q204+F204+R204+C204)</f>
        <v>#DIV/0!</v>
      </c>
      <c r="U204" s="162"/>
      <c r="V204" s="144"/>
      <c r="W204" s="144"/>
      <c r="X204" s="144"/>
      <c r="Y204" s="59"/>
      <c r="Z204" s="8"/>
      <c r="AA204" s="8"/>
      <c r="AB204" s="8"/>
    </row>
    <row r="205" spans="1:28" hidden="1" x14ac:dyDescent="0.25">
      <c r="A205" s="60"/>
      <c r="B205" s="61"/>
      <c r="C205" s="6"/>
      <c r="D205" s="6"/>
      <c r="E205" s="140"/>
      <c r="F205" s="140"/>
      <c r="G205" s="140"/>
      <c r="H205" s="140"/>
      <c r="I205" s="141"/>
      <c r="J205" s="188"/>
      <c r="K205" s="142"/>
      <c r="L205" s="141"/>
      <c r="M205" s="140"/>
      <c r="N205" s="140"/>
      <c r="O205" s="205"/>
      <c r="Q205" s="140"/>
      <c r="R205" s="140"/>
      <c r="S205" s="142"/>
      <c r="T205" s="206"/>
      <c r="V205" s="140"/>
      <c r="W205" s="140"/>
      <c r="X205" s="140"/>
      <c r="Y205" s="48"/>
      <c r="Z205" s="6"/>
      <c r="AA205" s="6"/>
      <c r="AB205" s="6"/>
    </row>
    <row r="206" spans="1:28" hidden="1" x14ac:dyDescent="0.25">
      <c r="A206" s="45"/>
      <c r="B206" s="46"/>
      <c r="C206" s="6"/>
      <c r="D206" s="6"/>
      <c r="E206" s="140"/>
      <c r="F206" s="140"/>
      <c r="G206" s="140"/>
      <c r="H206" s="140"/>
      <c r="I206" s="141"/>
      <c r="J206" s="188"/>
      <c r="K206" s="142"/>
      <c r="L206" s="141"/>
      <c r="M206" s="140"/>
      <c r="N206" s="140"/>
      <c r="O206" s="205"/>
      <c r="Q206" s="140"/>
      <c r="R206" s="140"/>
      <c r="S206" s="142"/>
      <c r="T206" s="206"/>
      <c r="V206" s="140"/>
      <c r="W206" s="140"/>
      <c r="X206" s="140"/>
      <c r="Y206" s="48"/>
      <c r="Z206" s="6"/>
      <c r="AA206" s="6"/>
      <c r="AB206" s="6"/>
    </row>
    <row r="207" spans="1:28" ht="45" x14ac:dyDescent="0.25">
      <c r="A207" s="51" t="s">
        <v>101</v>
      </c>
      <c r="B207" s="46" t="s">
        <v>102</v>
      </c>
      <c r="C207" s="7">
        <f>SUM(C208:C210)</f>
        <v>-90000</v>
      </c>
      <c r="D207" s="7">
        <f>SUM(D208:D210)</f>
        <v>0</v>
      </c>
      <c r="E207" s="145">
        <f>SUM(E208:E210)</f>
        <v>0</v>
      </c>
      <c r="F207" s="143">
        <f>D207+E207</f>
        <v>0</v>
      </c>
      <c r="G207" s="143">
        <f>SUM(G208:G210)</f>
        <v>31989.14</v>
      </c>
      <c r="H207" s="143">
        <f>F207-G207</f>
        <v>-31989.14</v>
      </c>
      <c r="I207" s="127" t="e">
        <f>G207/F207</f>
        <v>#DIV/0!</v>
      </c>
      <c r="J207" s="143">
        <f>SUM(J208:J210)</f>
        <v>660546.15</v>
      </c>
      <c r="K207" s="143">
        <f>SUM(K208:K210)</f>
        <v>218314.89</v>
      </c>
      <c r="L207" s="127" t="e">
        <f>(K207+J207)/F207</f>
        <v>#DIV/0!</v>
      </c>
      <c r="M207" s="143">
        <f>K207+G207+J207</f>
        <v>910850.18</v>
      </c>
      <c r="N207" s="143">
        <f>H207-K207-J207</f>
        <v>-910850.18</v>
      </c>
      <c r="O207" s="127" t="e">
        <f>M207/F207</f>
        <v>#DIV/0!</v>
      </c>
      <c r="P207" s="207"/>
      <c r="Q207" s="143">
        <f>SUM(Q208:Q210)</f>
        <v>0</v>
      </c>
      <c r="R207" s="143">
        <f>SUM(R208:R210)</f>
        <v>0</v>
      </c>
      <c r="S207" s="208">
        <f>+N207+C207+Q207+R207</f>
        <v>-1000850.18</v>
      </c>
      <c r="T207" s="127">
        <f>+M207/(Q207+F207+R207+C207)</f>
        <v>-10.120557555555557</v>
      </c>
      <c r="V207" s="145">
        <f>SUM(V208:V210)</f>
        <v>0</v>
      </c>
      <c r="W207" s="145">
        <f>SUM(W208:W210)</f>
        <v>0</v>
      </c>
      <c r="X207" s="145">
        <f>SUM(X208:X210)</f>
        <v>0</v>
      </c>
      <c r="Y207" s="48"/>
      <c r="Z207" s="7">
        <f>SUM(Z208:Z210)</f>
        <v>0</v>
      </c>
      <c r="AA207" s="7">
        <f>SUM(AA208:AA210)</f>
        <v>0</v>
      </c>
      <c r="AB207" s="7">
        <f>SUM(AB208:AB210)</f>
        <v>0</v>
      </c>
    </row>
    <row r="208" spans="1:28" s="58" customFormat="1" ht="12.75" hidden="1" x14ac:dyDescent="0.2">
      <c r="A208" s="54" t="s">
        <v>31</v>
      </c>
      <c r="B208" s="61"/>
      <c r="C208" s="8">
        <f>Jan!N208</f>
        <v>0</v>
      </c>
      <c r="D208" s="8">
        <f>W208+AA208</f>
        <v>0</v>
      </c>
      <c r="E208" s="144"/>
      <c r="F208" s="144">
        <f>D208+E208</f>
        <v>0</v>
      </c>
      <c r="G208" s="144"/>
      <c r="H208" s="144">
        <f>F208-G208</f>
        <v>0</v>
      </c>
      <c r="I208" s="128" t="e">
        <f>G208/F208</f>
        <v>#DIV/0!</v>
      </c>
      <c r="J208" s="209"/>
      <c r="K208" s="309"/>
      <c r="L208" s="129" t="e">
        <f>(K208+J208)/F208</f>
        <v>#DIV/0!</v>
      </c>
      <c r="M208" s="144">
        <f>K208+G208+J208</f>
        <v>0</v>
      </c>
      <c r="N208" s="144">
        <f>H208-K208-J208</f>
        <v>0</v>
      </c>
      <c r="O208" s="210" t="e">
        <f>M208/F208</f>
        <v>#DIV/0!</v>
      </c>
      <c r="P208" s="162"/>
      <c r="Q208" s="144"/>
      <c r="R208" s="144">
        <f>+X208+AB208</f>
        <v>0</v>
      </c>
      <c r="S208" s="211">
        <f>+N208+C208+Q208+R208</f>
        <v>0</v>
      </c>
      <c r="T208" s="129" t="e">
        <f>+M208/(Q208+F208+R208+C208)</f>
        <v>#DIV/0!</v>
      </c>
      <c r="U208" s="162"/>
      <c r="V208" s="144"/>
      <c r="W208" s="144"/>
      <c r="X208" s="144"/>
      <c r="Y208" s="59"/>
      <c r="Z208" s="8"/>
      <c r="AA208" s="8"/>
      <c r="AB208" s="8"/>
    </row>
    <row r="209" spans="1:28" s="58" customFormat="1" ht="12.75" x14ac:dyDescent="0.2">
      <c r="A209" s="54" t="s">
        <v>103</v>
      </c>
      <c r="B209" s="61"/>
      <c r="C209" s="8">
        <f>Jan!N209</f>
        <v>-90000</v>
      </c>
      <c r="D209" s="8">
        <f>W209+AA209</f>
        <v>0</v>
      </c>
      <c r="E209" s="144"/>
      <c r="F209" s="144">
        <f>D209+E209</f>
        <v>0</v>
      </c>
      <c r="G209" s="144">
        <v>31989.14</v>
      </c>
      <c r="H209" s="144">
        <f>F209-G209</f>
        <v>-31989.14</v>
      </c>
      <c r="I209" s="128" t="e">
        <f>G209/F209</f>
        <v>#DIV/0!</v>
      </c>
      <c r="J209" s="209">
        <f>643379.18+17166.97</f>
        <v>660546.15</v>
      </c>
      <c r="K209" s="309">
        <v>218314.89</v>
      </c>
      <c r="L209" s="129">
        <v>2.1800000000000002</v>
      </c>
      <c r="M209" s="144">
        <f>K209+G209+J209</f>
        <v>910850.18</v>
      </c>
      <c r="N209" s="144">
        <f>H209-K209-J209</f>
        <v>-910850.18</v>
      </c>
      <c r="O209" s="210" t="e">
        <f>M209/F209</f>
        <v>#DIV/0!</v>
      </c>
      <c r="P209" s="162"/>
      <c r="Q209" s="144"/>
      <c r="R209" s="144">
        <f>+X209+AB209</f>
        <v>0</v>
      </c>
      <c r="S209" s="211">
        <f>+N209+C209+Q209+R209</f>
        <v>-1000850.18</v>
      </c>
      <c r="T209" s="129">
        <f>+M209/(Q209+F209+R209+C209)</f>
        <v>-10.120557555555557</v>
      </c>
      <c r="U209" s="162"/>
      <c r="V209" s="144"/>
      <c r="W209" s="144"/>
      <c r="X209" s="144"/>
      <c r="Y209" s="59"/>
      <c r="Z209" s="8"/>
      <c r="AA209" s="8"/>
      <c r="AB209" s="8"/>
    </row>
    <row r="210" spans="1:28" s="58" customFormat="1" ht="12.75" hidden="1" x14ac:dyDescent="0.2">
      <c r="A210" s="54" t="s">
        <v>104</v>
      </c>
      <c r="B210" s="61"/>
      <c r="C210" s="8">
        <f>Jan!N210</f>
        <v>0</v>
      </c>
      <c r="D210" s="8">
        <f>W210+AA210</f>
        <v>0</v>
      </c>
      <c r="E210" s="144"/>
      <c r="F210" s="144">
        <f>D210+E210</f>
        <v>0</v>
      </c>
      <c r="G210" s="144"/>
      <c r="H210" s="144">
        <f>F210-G210</f>
        <v>0</v>
      </c>
      <c r="I210" s="128" t="e">
        <f>G210/F210</f>
        <v>#DIV/0!</v>
      </c>
      <c r="J210" s="209"/>
      <c r="K210" s="309"/>
      <c r="L210" s="129" t="e">
        <f>(K210+J210)/F210</f>
        <v>#DIV/0!</v>
      </c>
      <c r="M210" s="144">
        <f>K210+G210+J210</f>
        <v>0</v>
      </c>
      <c r="N210" s="144">
        <f>H210-K210-J210</f>
        <v>0</v>
      </c>
      <c r="O210" s="210" t="e">
        <f>M210/F210</f>
        <v>#DIV/0!</v>
      </c>
      <c r="P210" s="162"/>
      <c r="Q210" s="144"/>
      <c r="R210" s="144">
        <f>+X210+AB210</f>
        <v>0</v>
      </c>
      <c r="S210" s="211">
        <f>+N210+C210+Q210+R210</f>
        <v>0</v>
      </c>
      <c r="T210" s="129" t="e">
        <f>+M210/(Q210+F210+R210+C210)</f>
        <v>#DIV/0!</v>
      </c>
      <c r="U210" s="162"/>
      <c r="V210" s="144"/>
      <c r="W210" s="144"/>
      <c r="X210" s="144"/>
      <c r="Y210" s="59"/>
      <c r="Z210" s="8"/>
      <c r="AA210" s="8"/>
      <c r="AB210" s="8"/>
    </row>
    <row r="211" spans="1:28" x14ac:dyDescent="0.25">
      <c r="A211" s="60"/>
      <c r="B211" s="61"/>
      <c r="C211" s="6"/>
      <c r="D211" s="6"/>
      <c r="E211" s="140"/>
      <c r="F211" s="140"/>
      <c r="G211" s="140"/>
      <c r="H211" s="140"/>
      <c r="I211" s="141"/>
      <c r="J211" s="188"/>
      <c r="K211" s="142"/>
      <c r="L211" s="141"/>
      <c r="M211" s="140"/>
      <c r="N211" s="140"/>
      <c r="O211" s="205"/>
      <c r="Q211" s="140"/>
      <c r="R211" s="140"/>
      <c r="S211" s="142"/>
      <c r="T211" s="206"/>
      <c r="V211" s="140"/>
      <c r="W211" s="140"/>
      <c r="X211" s="140"/>
      <c r="Y211" s="48"/>
      <c r="Z211" s="6"/>
      <c r="AA211" s="6"/>
      <c r="AB211" s="6"/>
    </row>
    <row r="212" spans="1:28" hidden="1" x14ac:dyDescent="0.25">
      <c r="A212" s="45" t="s">
        <v>105</v>
      </c>
      <c r="B212" s="46"/>
      <c r="C212" s="6"/>
      <c r="D212" s="6"/>
      <c r="E212" s="140"/>
      <c r="F212" s="140"/>
      <c r="G212" s="140"/>
      <c r="H212" s="140"/>
      <c r="I212" s="141"/>
      <c r="J212" s="188"/>
      <c r="K212" s="142"/>
      <c r="L212" s="141"/>
      <c r="M212" s="140"/>
      <c r="N212" s="140"/>
      <c r="O212" s="205"/>
      <c r="Q212" s="140"/>
      <c r="R212" s="140"/>
      <c r="S212" s="142"/>
      <c r="T212" s="206"/>
      <c r="V212" s="140"/>
      <c r="W212" s="140"/>
      <c r="X212" s="140"/>
      <c r="Y212" s="48"/>
      <c r="Z212" s="6"/>
      <c r="AA212" s="6"/>
      <c r="AB212" s="6"/>
    </row>
    <row r="213" spans="1:28" ht="45" hidden="1" x14ac:dyDescent="0.25">
      <c r="A213" s="51" t="s">
        <v>106</v>
      </c>
      <c r="B213" s="46" t="s">
        <v>107</v>
      </c>
      <c r="C213" s="7">
        <f>SUM(C214:C216)</f>
        <v>0</v>
      </c>
      <c r="D213" s="7">
        <f>SUM(D214:D216)</f>
        <v>0</v>
      </c>
      <c r="E213" s="145">
        <f>SUM(E214:E216)</f>
        <v>0</v>
      </c>
      <c r="F213" s="143">
        <f>D213+E213</f>
        <v>0</v>
      </c>
      <c r="G213" s="143">
        <f>SUM(G214:G216)</f>
        <v>0</v>
      </c>
      <c r="H213" s="143">
        <f>F213-G213</f>
        <v>0</v>
      </c>
      <c r="I213" s="127" t="e">
        <f>G213/F213</f>
        <v>#DIV/0!</v>
      </c>
      <c r="J213" s="143">
        <f>SUM(J214:J216)</f>
        <v>0</v>
      </c>
      <c r="K213" s="143">
        <f>SUM(K214:K216)</f>
        <v>0</v>
      </c>
      <c r="L213" s="127" t="e">
        <f>(K213+J213)/F213</f>
        <v>#DIV/0!</v>
      </c>
      <c r="M213" s="143">
        <f>K213+G213+J213</f>
        <v>0</v>
      </c>
      <c r="N213" s="143">
        <f>H213-K213-J213</f>
        <v>0</v>
      </c>
      <c r="O213" s="127" t="e">
        <f>M213/F213</f>
        <v>#DIV/0!</v>
      </c>
      <c r="P213" s="207"/>
      <c r="Q213" s="143">
        <f>SUM(Q214:Q216)</f>
        <v>0</v>
      </c>
      <c r="R213" s="143">
        <f>SUM(R214:R216)</f>
        <v>0</v>
      </c>
      <c r="S213" s="208">
        <f>+N213+C213+Q213+R213</f>
        <v>0</v>
      </c>
      <c r="T213" s="127" t="e">
        <f>+M213/(Q213+F213+R213+C213)</f>
        <v>#DIV/0!</v>
      </c>
      <c r="V213" s="145">
        <f>SUM(V214:V216)</f>
        <v>0</v>
      </c>
      <c r="W213" s="145">
        <f>SUM(W214:W216)</f>
        <v>0</v>
      </c>
      <c r="X213" s="145">
        <f>SUM(X214:X216)</f>
        <v>0</v>
      </c>
      <c r="Y213" s="48"/>
      <c r="Z213" s="7">
        <f>SUM(Z214:Z216)</f>
        <v>0</v>
      </c>
      <c r="AA213" s="7">
        <f>SUM(AA214:AA216)</f>
        <v>0</v>
      </c>
      <c r="AB213" s="7">
        <f>SUM(AB214:AB216)</f>
        <v>0</v>
      </c>
    </row>
    <row r="214" spans="1:28" s="58" customFormat="1" ht="12.75" hidden="1" x14ac:dyDescent="0.2">
      <c r="A214" s="54" t="s">
        <v>31</v>
      </c>
      <c r="B214" s="61"/>
      <c r="C214" s="8">
        <f>Jan!N214</f>
        <v>0</v>
      </c>
      <c r="D214" s="8">
        <f>W214+AA214</f>
        <v>0</v>
      </c>
      <c r="E214" s="144"/>
      <c r="F214" s="144">
        <f>D214+E214</f>
        <v>0</v>
      </c>
      <c r="G214" s="144"/>
      <c r="H214" s="144">
        <f>F214-G214</f>
        <v>0</v>
      </c>
      <c r="I214" s="128" t="e">
        <f>G214/F214</f>
        <v>#DIV/0!</v>
      </c>
      <c r="J214" s="209"/>
      <c r="K214" s="309"/>
      <c r="L214" s="129" t="e">
        <f>(K214+J214)/F214</f>
        <v>#DIV/0!</v>
      </c>
      <c r="M214" s="144">
        <f>K214+G214+J214</f>
        <v>0</v>
      </c>
      <c r="N214" s="144">
        <f>H214-K214-J214</f>
        <v>0</v>
      </c>
      <c r="O214" s="210" t="e">
        <f>M214/F214</f>
        <v>#DIV/0!</v>
      </c>
      <c r="P214" s="162"/>
      <c r="Q214" s="144"/>
      <c r="R214" s="144">
        <f>+X214+AB214</f>
        <v>0</v>
      </c>
      <c r="S214" s="211">
        <f>+N214+C214+Q214+R214</f>
        <v>0</v>
      </c>
      <c r="T214" s="129" t="e">
        <f>+M214/(Q214+F214+R214+C214)</f>
        <v>#DIV/0!</v>
      </c>
      <c r="U214" s="162"/>
      <c r="V214" s="144"/>
      <c r="W214" s="144"/>
      <c r="X214" s="144"/>
      <c r="Y214" s="59"/>
      <c r="Z214" s="8"/>
      <c r="AA214" s="8"/>
      <c r="AB214" s="8"/>
    </row>
    <row r="215" spans="1:28" s="58" customFormat="1" ht="12.75" hidden="1" x14ac:dyDescent="0.2">
      <c r="A215" s="54" t="s">
        <v>103</v>
      </c>
      <c r="B215" s="61"/>
      <c r="C215" s="8"/>
      <c r="D215" s="8">
        <f>W215+AA215</f>
        <v>0</v>
      </c>
      <c r="E215" s="144"/>
      <c r="F215" s="144">
        <f>D215+E215</f>
        <v>0</v>
      </c>
      <c r="G215" s="144"/>
      <c r="H215" s="144">
        <f>F215-G215</f>
        <v>0</v>
      </c>
      <c r="I215" s="128" t="e">
        <f>G215/F215</f>
        <v>#DIV/0!</v>
      </c>
      <c r="J215" s="209"/>
      <c r="K215" s="309"/>
      <c r="L215" s="129" t="e">
        <f>(K215+J215)/F215</f>
        <v>#DIV/0!</v>
      </c>
      <c r="M215" s="144">
        <f>K215+G215+J215</f>
        <v>0</v>
      </c>
      <c r="N215" s="144">
        <f>H215-K215-J215</f>
        <v>0</v>
      </c>
      <c r="O215" s="210" t="e">
        <f>M215/F215</f>
        <v>#DIV/0!</v>
      </c>
      <c r="P215" s="162"/>
      <c r="Q215" s="144"/>
      <c r="R215" s="144">
        <f>+X215+AB215</f>
        <v>0</v>
      </c>
      <c r="S215" s="211">
        <f>+N215+C215+Q215+R215</f>
        <v>0</v>
      </c>
      <c r="T215" s="129" t="e">
        <f>+M215/(Q215+F215+R215+C215)</f>
        <v>#DIV/0!</v>
      </c>
      <c r="U215" s="162"/>
      <c r="V215" s="144"/>
      <c r="W215" s="144"/>
      <c r="X215" s="144"/>
      <c r="Y215" s="59"/>
      <c r="Z215" s="8"/>
      <c r="AA215" s="8"/>
      <c r="AB215" s="8"/>
    </row>
    <row r="216" spans="1:28" s="58" customFormat="1" ht="12.75" hidden="1" x14ac:dyDescent="0.2">
      <c r="A216" s="54" t="s">
        <v>104</v>
      </c>
      <c r="B216" s="61"/>
      <c r="C216" s="8">
        <f>Jan!N216</f>
        <v>0</v>
      </c>
      <c r="D216" s="8">
        <f>W216+AA216</f>
        <v>0</v>
      </c>
      <c r="E216" s="144"/>
      <c r="F216" s="144">
        <f>D216+E216</f>
        <v>0</v>
      </c>
      <c r="G216" s="144"/>
      <c r="H216" s="144">
        <f>F216-G216</f>
        <v>0</v>
      </c>
      <c r="I216" s="128" t="e">
        <f>G216/F216</f>
        <v>#DIV/0!</v>
      </c>
      <c r="J216" s="209"/>
      <c r="K216" s="309"/>
      <c r="L216" s="129" t="e">
        <f>(K216+J216)/F216</f>
        <v>#DIV/0!</v>
      </c>
      <c r="M216" s="144">
        <f>K216+G216+J216</f>
        <v>0</v>
      </c>
      <c r="N216" s="144">
        <f>H216-K216-J216</f>
        <v>0</v>
      </c>
      <c r="O216" s="210" t="e">
        <f>M216/F216</f>
        <v>#DIV/0!</v>
      </c>
      <c r="P216" s="162"/>
      <c r="Q216" s="144"/>
      <c r="R216" s="144">
        <f>+X216+AB216</f>
        <v>0</v>
      </c>
      <c r="S216" s="211">
        <f>+N216+C216+Q216+R216</f>
        <v>0</v>
      </c>
      <c r="T216" s="129" t="e">
        <f>+M216/(Q216+F216+R216+C216)</f>
        <v>#DIV/0!</v>
      </c>
      <c r="U216" s="162"/>
      <c r="V216" s="144"/>
      <c r="W216" s="144"/>
      <c r="X216" s="144"/>
      <c r="Y216" s="59"/>
      <c r="Z216" s="8"/>
      <c r="AA216" s="8"/>
      <c r="AB216" s="8"/>
    </row>
    <row r="217" spans="1:28" hidden="1" x14ac:dyDescent="0.25">
      <c r="A217" s="60"/>
      <c r="B217" s="61"/>
      <c r="C217" s="6"/>
      <c r="D217" s="6"/>
      <c r="E217" s="140"/>
      <c r="F217" s="140"/>
      <c r="G217" s="140"/>
      <c r="H217" s="140"/>
      <c r="I217" s="141"/>
      <c r="J217" s="188"/>
      <c r="K217" s="142"/>
      <c r="L217" s="141"/>
      <c r="M217" s="140"/>
      <c r="N217" s="140"/>
      <c r="O217" s="205"/>
      <c r="Q217" s="140"/>
      <c r="R217" s="140"/>
      <c r="S217" s="142"/>
      <c r="T217" s="206"/>
      <c r="V217" s="140"/>
      <c r="W217" s="140"/>
      <c r="X217" s="140"/>
      <c r="Y217" s="48"/>
      <c r="Z217" s="6"/>
      <c r="AA217" s="6"/>
      <c r="AB217" s="6"/>
    </row>
    <row r="218" spans="1:28" hidden="1" x14ac:dyDescent="0.25">
      <c r="A218" s="62" t="s">
        <v>108</v>
      </c>
      <c r="B218" s="46"/>
      <c r="C218" s="6">
        <f>SUM(C219:C221)</f>
        <v>0</v>
      </c>
      <c r="D218" s="7">
        <f>SUM(D219:D221)</f>
        <v>0</v>
      </c>
      <c r="E218" s="140">
        <f>SUM(E219:E221)</f>
        <v>0</v>
      </c>
      <c r="F218" s="143">
        <f>D218+E218</f>
        <v>0</v>
      </c>
      <c r="G218" s="143">
        <f>SUM(G219:G221)</f>
        <v>0</v>
      </c>
      <c r="H218" s="143">
        <f>F218-G218</f>
        <v>0</v>
      </c>
      <c r="I218" s="127" t="e">
        <f>G218/F218</f>
        <v>#DIV/0!</v>
      </c>
      <c r="J218" s="143">
        <f>SUM(J219:J221)</f>
        <v>0</v>
      </c>
      <c r="K218" s="143">
        <f>SUM(K219:K221)</f>
        <v>0</v>
      </c>
      <c r="L218" s="127" t="e">
        <f>(K218+J218)/F218</f>
        <v>#DIV/0!</v>
      </c>
      <c r="M218" s="143">
        <f>K218+G218+J218</f>
        <v>0</v>
      </c>
      <c r="N218" s="143">
        <f>H218-K218-J218</f>
        <v>0</v>
      </c>
      <c r="O218" s="127" t="e">
        <f>M218/F218</f>
        <v>#DIV/0!</v>
      </c>
      <c r="P218" s="207"/>
      <c r="Q218" s="143">
        <f>SUM(Q219:Q221)</f>
        <v>0</v>
      </c>
      <c r="R218" s="143">
        <f>SUM(R219:R221)</f>
        <v>0</v>
      </c>
      <c r="S218" s="208">
        <f>+N218+C218+Q218+R218</f>
        <v>0</v>
      </c>
      <c r="T218" s="127" t="e">
        <f>+M218/(Q218+F218+R218+C218)</f>
        <v>#DIV/0!</v>
      </c>
      <c r="V218" s="145">
        <f>SUM(V219:V221)</f>
        <v>0</v>
      </c>
      <c r="W218" s="145">
        <f>SUM(W219:W221)</f>
        <v>0</v>
      </c>
      <c r="X218" s="145">
        <f>SUM(X219:X221)</f>
        <v>0</v>
      </c>
      <c r="Y218" s="48"/>
      <c r="Z218" s="7">
        <f>SUM(Z219:Z221)</f>
        <v>0</v>
      </c>
      <c r="AA218" s="7">
        <f>SUM(AA219:AA221)</f>
        <v>0</v>
      </c>
      <c r="AB218" s="7">
        <f>SUM(AB219:AB221)</f>
        <v>0</v>
      </c>
    </row>
    <row r="219" spans="1:28" s="58" customFormat="1" ht="12.75" hidden="1" x14ac:dyDescent="0.2">
      <c r="A219" s="54" t="s">
        <v>31</v>
      </c>
      <c r="B219" s="61"/>
      <c r="C219" s="8">
        <f>Jan!N219</f>
        <v>0</v>
      </c>
      <c r="D219" s="8">
        <f>W219+AA219</f>
        <v>0</v>
      </c>
      <c r="E219" s="144"/>
      <c r="F219" s="144">
        <f>D219+E219</f>
        <v>0</v>
      </c>
      <c r="G219" s="144"/>
      <c r="H219" s="144">
        <f>F219-G219</f>
        <v>0</v>
      </c>
      <c r="I219" s="128" t="e">
        <f>G219/F219</f>
        <v>#DIV/0!</v>
      </c>
      <c r="J219" s="209"/>
      <c r="K219" s="309"/>
      <c r="L219" s="129" t="e">
        <f>(K219+J219)/F219</f>
        <v>#DIV/0!</v>
      </c>
      <c r="M219" s="144">
        <f>K219+G219+J219</f>
        <v>0</v>
      </c>
      <c r="N219" s="144">
        <f>H219-K219-J219</f>
        <v>0</v>
      </c>
      <c r="O219" s="210" t="e">
        <f>M219/F219</f>
        <v>#DIV/0!</v>
      </c>
      <c r="P219" s="162"/>
      <c r="Q219" s="144"/>
      <c r="R219" s="144">
        <f>+X219+AB219</f>
        <v>0</v>
      </c>
      <c r="S219" s="211">
        <f>+N219+C219+Q219+R219</f>
        <v>0</v>
      </c>
      <c r="T219" s="129" t="e">
        <f>+M219/(Q219+F219+R219+C219)</f>
        <v>#DIV/0!</v>
      </c>
      <c r="U219" s="162"/>
      <c r="V219" s="144"/>
      <c r="W219" s="144"/>
      <c r="X219" s="144"/>
      <c r="Y219" s="59"/>
      <c r="Z219" s="8"/>
      <c r="AA219" s="8"/>
      <c r="AB219" s="8"/>
    </row>
    <row r="220" spans="1:28" s="58" customFormat="1" ht="12.75" hidden="1" x14ac:dyDescent="0.2">
      <c r="A220" s="54" t="s">
        <v>32</v>
      </c>
      <c r="B220" s="61"/>
      <c r="C220" s="8">
        <f>Jan!N220</f>
        <v>0</v>
      </c>
      <c r="D220" s="8">
        <f>W220+AA220</f>
        <v>0</v>
      </c>
      <c r="E220" s="144"/>
      <c r="F220" s="144">
        <f>D220+E220</f>
        <v>0</v>
      </c>
      <c r="G220" s="144"/>
      <c r="H220" s="144">
        <f>F220-G220</f>
        <v>0</v>
      </c>
      <c r="I220" s="128" t="e">
        <f>G220/F220</f>
        <v>#DIV/0!</v>
      </c>
      <c r="J220" s="209"/>
      <c r="K220" s="309"/>
      <c r="L220" s="129" t="e">
        <f>(K220+J220)/F220</f>
        <v>#DIV/0!</v>
      </c>
      <c r="M220" s="144">
        <f>K220+G220+J220</f>
        <v>0</v>
      </c>
      <c r="N220" s="144">
        <f>H220-K220-J220</f>
        <v>0</v>
      </c>
      <c r="O220" s="210" t="e">
        <f>M220/F220</f>
        <v>#DIV/0!</v>
      </c>
      <c r="P220" s="162"/>
      <c r="Q220" s="144"/>
      <c r="R220" s="144">
        <f>+X220+AB220</f>
        <v>0</v>
      </c>
      <c r="S220" s="211">
        <f>+N220+C220+Q220+R220</f>
        <v>0</v>
      </c>
      <c r="T220" s="129" t="e">
        <f>+M220/(Q220+F220+R220+C220)</f>
        <v>#DIV/0!</v>
      </c>
      <c r="U220" s="162"/>
      <c r="V220" s="144"/>
      <c r="W220" s="144"/>
      <c r="X220" s="144"/>
      <c r="Y220" s="59"/>
      <c r="Z220" s="8"/>
      <c r="AA220" s="8"/>
      <c r="AB220" s="8"/>
    </row>
    <row r="221" spans="1:28" s="58" customFormat="1" ht="12.75" hidden="1" x14ac:dyDescent="0.2">
      <c r="A221" s="54" t="s">
        <v>33</v>
      </c>
      <c r="B221" s="61"/>
      <c r="C221" s="8">
        <f>Jan!N221</f>
        <v>0</v>
      </c>
      <c r="D221" s="8">
        <f>W221+AA221</f>
        <v>0</v>
      </c>
      <c r="E221" s="144"/>
      <c r="F221" s="144">
        <f>D221+E221</f>
        <v>0</v>
      </c>
      <c r="G221" s="144"/>
      <c r="H221" s="144">
        <f>F221-G221</f>
        <v>0</v>
      </c>
      <c r="I221" s="128" t="e">
        <f>G221/F221</f>
        <v>#DIV/0!</v>
      </c>
      <c r="J221" s="209"/>
      <c r="K221" s="309"/>
      <c r="L221" s="129" t="e">
        <f>(K221+J221)/F221</f>
        <v>#DIV/0!</v>
      </c>
      <c r="M221" s="144">
        <f>K221+G221+J221</f>
        <v>0</v>
      </c>
      <c r="N221" s="144">
        <f>H221-K221-J221</f>
        <v>0</v>
      </c>
      <c r="O221" s="210" t="e">
        <f>M221/F221</f>
        <v>#DIV/0!</v>
      </c>
      <c r="P221" s="162"/>
      <c r="Q221" s="144"/>
      <c r="R221" s="144">
        <f>+X221+AB221</f>
        <v>0</v>
      </c>
      <c r="S221" s="211">
        <f>+N221+C221+Q221+R221</f>
        <v>0</v>
      </c>
      <c r="T221" s="129" t="e">
        <f>+M221/(Q221+F221+R221+C221)</f>
        <v>#DIV/0!</v>
      </c>
      <c r="U221" s="162"/>
      <c r="V221" s="144"/>
      <c r="W221" s="144"/>
      <c r="X221" s="144"/>
      <c r="Y221" s="59"/>
      <c r="Z221" s="8"/>
      <c r="AA221" s="8"/>
      <c r="AB221" s="8"/>
    </row>
    <row r="222" spans="1:28" hidden="1" x14ac:dyDescent="0.25">
      <c r="A222" s="60"/>
      <c r="B222" s="61"/>
      <c r="C222" s="6"/>
      <c r="D222" s="6"/>
      <c r="E222" s="140"/>
      <c r="F222" s="140"/>
      <c r="G222" s="140"/>
      <c r="H222" s="140"/>
      <c r="I222" s="141"/>
      <c r="J222" s="188"/>
      <c r="K222" s="142"/>
      <c r="L222" s="141"/>
      <c r="M222" s="140"/>
      <c r="N222" s="140"/>
      <c r="O222" s="205"/>
      <c r="Q222" s="140"/>
      <c r="R222" s="140"/>
      <c r="S222" s="142"/>
      <c r="T222" s="206"/>
      <c r="V222" s="140"/>
      <c r="W222" s="140"/>
      <c r="X222" s="140"/>
      <c r="Y222" s="48"/>
      <c r="Z222" s="6"/>
      <c r="AA222" s="6"/>
      <c r="AB222" s="6"/>
    </row>
    <row r="223" spans="1:28" s="23" customFormat="1" x14ac:dyDescent="0.25">
      <c r="A223" s="62" t="s">
        <v>109</v>
      </c>
      <c r="B223" s="46"/>
      <c r="C223" s="7">
        <f>SUM(C224:C226)</f>
        <v>2932915.4299999997</v>
      </c>
      <c r="D223" s="7">
        <f>SUM(D224:D226)</f>
        <v>0</v>
      </c>
      <c r="E223" s="145">
        <f>SUM(E224:E226)</f>
        <v>7887514.6399999997</v>
      </c>
      <c r="F223" s="145">
        <f>D223+E223</f>
        <v>7887514.6399999997</v>
      </c>
      <c r="G223" s="145">
        <f>G224+G225+G226</f>
        <v>2369099.4500000002</v>
      </c>
      <c r="H223" s="145">
        <f>F223-G223</f>
        <v>5518415.1899999995</v>
      </c>
      <c r="I223" s="127">
        <f>G223/F223</f>
        <v>0.30036070398976783</v>
      </c>
      <c r="J223" s="145">
        <f>SUM(J224:J226)</f>
        <v>696946.15</v>
      </c>
      <c r="K223" s="145">
        <f>SUM(K224:K226)</f>
        <v>18817135.880000003</v>
      </c>
      <c r="L223" s="127">
        <f>(K223+J223)/F223</f>
        <v>2.474047012355213</v>
      </c>
      <c r="M223" s="145">
        <f>K223+G223+J223</f>
        <v>21883181.48</v>
      </c>
      <c r="N223" s="145">
        <f>H223-K223-J223</f>
        <v>-13995666.840000004</v>
      </c>
      <c r="O223" s="213">
        <f>M223/F223</f>
        <v>2.7744077163449807</v>
      </c>
      <c r="P223" s="130"/>
      <c r="Q223" s="145">
        <f>SUM(Q224:Q226)</f>
        <v>0</v>
      </c>
      <c r="R223" s="145">
        <f>SUM(R224:R226)</f>
        <v>0</v>
      </c>
      <c r="S223" s="208">
        <f>+N223+C223+Q223+R223</f>
        <v>-11062751.410000004</v>
      </c>
      <c r="T223" s="127">
        <f>+M223/(Q223+F223+R223+C223)</f>
        <v>2.022394797474071</v>
      </c>
      <c r="U223" s="130"/>
      <c r="V223" s="145">
        <f>SUM(V224:V226)</f>
        <v>0</v>
      </c>
      <c r="W223" s="145">
        <f>SUM(W224:W226)</f>
        <v>0</v>
      </c>
      <c r="X223" s="145">
        <f>SUM(X224:X226)</f>
        <v>0</v>
      </c>
      <c r="Y223" s="42"/>
      <c r="Z223" s="7">
        <f>SUM(Z224:Z226)</f>
        <v>0</v>
      </c>
      <c r="AA223" s="7">
        <f>SUM(AA224:AA226)</f>
        <v>0</v>
      </c>
      <c r="AB223" s="7">
        <f>SUM(AB224:AB226)</f>
        <v>0</v>
      </c>
    </row>
    <row r="224" spans="1:28" s="23" customFormat="1" hidden="1" x14ac:dyDescent="0.25">
      <c r="A224" s="45" t="s">
        <v>31</v>
      </c>
      <c r="B224" s="46"/>
      <c r="C224" s="7">
        <f>C219+C214+C208+C202+C197+C192+C187</f>
        <v>0</v>
      </c>
      <c r="D224" s="7">
        <f>D219+D214+D208+D202+D197+D192+D187</f>
        <v>0</v>
      </c>
      <c r="E224" s="145">
        <f>E219+E214+E208+E202+E197+E192+E187</f>
        <v>0</v>
      </c>
      <c r="F224" s="145">
        <f>D224+E224</f>
        <v>0</v>
      </c>
      <c r="G224" s="145">
        <f>G219+G214+G208+G202+G197+G192+G187</f>
        <v>0</v>
      </c>
      <c r="H224" s="145">
        <f>F224-G224</f>
        <v>0</v>
      </c>
      <c r="I224" s="141" t="e">
        <f>G224/F224</f>
        <v>#DIV/0!</v>
      </c>
      <c r="J224" s="145">
        <f t="shared" ref="J224:K226" si="12">J219+J214+J208+J202+J197+J192+J187</f>
        <v>0</v>
      </c>
      <c r="K224" s="145">
        <f t="shared" si="12"/>
        <v>0</v>
      </c>
      <c r="L224" s="127" t="e">
        <f>(K224+J224)/F224</f>
        <v>#DIV/0!</v>
      </c>
      <c r="M224" s="145">
        <f>K224+G224+J224</f>
        <v>0</v>
      </c>
      <c r="N224" s="145">
        <f>H224-K224-J224</f>
        <v>0</v>
      </c>
      <c r="O224" s="213" t="e">
        <f>M224/F224</f>
        <v>#DIV/0!</v>
      </c>
      <c r="P224" s="130"/>
      <c r="Q224" s="145">
        <f t="shared" ref="Q224:R226" si="13">Q219+Q214+Q208+Q202+Q197+Q192+Q187</f>
        <v>0</v>
      </c>
      <c r="R224" s="145">
        <f t="shared" si="13"/>
        <v>0</v>
      </c>
      <c r="S224" s="208">
        <f>+N224+C224+Q224+R224</f>
        <v>0</v>
      </c>
      <c r="T224" s="127" t="e">
        <f>+M224/(Q224+F224+R224+C224)</f>
        <v>#DIV/0!</v>
      </c>
      <c r="U224" s="130"/>
      <c r="V224" s="145">
        <f>V219+V214+V208+V202+V197+V192+V187</f>
        <v>0</v>
      </c>
      <c r="W224" s="145">
        <f t="shared" ref="W224:X226" si="14">W219+W214+W208+W202+W197+W192+W187</f>
        <v>0</v>
      </c>
      <c r="X224" s="145">
        <f t="shared" si="14"/>
        <v>0</v>
      </c>
      <c r="Y224" s="42"/>
      <c r="Z224" s="7">
        <f>Z219+Z214+Z208+Z202+Z197+Z192+Z187</f>
        <v>0</v>
      </c>
      <c r="AA224" s="7">
        <f t="shared" ref="AA224:AB226" si="15">AA219+AA214+AA208+AA202+AA197+AA192+AA187</f>
        <v>0</v>
      </c>
      <c r="AB224" s="7">
        <f t="shared" si="15"/>
        <v>0</v>
      </c>
    </row>
    <row r="225" spans="1:28" s="23" customFormat="1" x14ac:dyDescent="0.25">
      <c r="A225" s="45" t="s">
        <v>32</v>
      </c>
      <c r="B225" s="46"/>
      <c r="C225" s="7">
        <f>Jan!N225</f>
        <v>2932915.4299999997</v>
      </c>
      <c r="D225" s="7">
        <f t="shared" ref="C225:E226" si="16">D220+D215+D209+D203+D198+D193+D188</f>
        <v>0</v>
      </c>
      <c r="E225" s="145">
        <f>E220+E215+E209+E203+E198+E193+E188</f>
        <v>7887514.6399999997</v>
      </c>
      <c r="F225" s="145">
        <f>D225+E225</f>
        <v>7887514.6399999997</v>
      </c>
      <c r="G225" s="145">
        <f>G220+G215+G209+G203+G198+G193+G188</f>
        <v>2369099.4500000002</v>
      </c>
      <c r="H225" s="145">
        <f>F225-G225</f>
        <v>5518415.1899999995</v>
      </c>
      <c r="I225" s="141">
        <f>G225/F225</f>
        <v>0.30036070398976783</v>
      </c>
      <c r="J225" s="145">
        <f>J220+J215+J209+J203+J198+J193+J188</f>
        <v>696946.15</v>
      </c>
      <c r="K225" s="145">
        <f t="shared" si="12"/>
        <v>18817135.880000003</v>
      </c>
      <c r="L225" s="127">
        <f>(K225+J225)/F225</f>
        <v>2.474047012355213</v>
      </c>
      <c r="M225" s="145">
        <f>K225+G225+J225</f>
        <v>21883181.48</v>
      </c>
      <c r="N225" s="145">
        <f>H225-K225-J225</f>
        <v>-13995666.840000004</v>
      </c>
      <c r="O225" s="213">
        <f>M225/F225</f>
        <v>2.7744077163449807</v>
      </c>
      <c r="P225" s="130"/>
      <c r="Q225" s="145">
        <f t="shared" si="13"/>
        <v>0</v>
      </c>
      <c r="R225" s="145">
        <f t="shared" si="13"/>
        <v>0</v>
      </c>
      <c r="S225" s="208">
        <f>+N225+C225+Q225+R225</f>
        <v>-11062751.410000004</v>
      </c>
      <c r="T225" s="127">
        <f>+M225/(Q225+F225+R225+C225)</f>
        <v>2.022394797474071</v>
      </c>
      <c r="U225" s="130"/>
      <c r="V225" s="145">
        <f>V220+V215+V209+V203+V198+V193+V188</f>
        <v>0</v>
      </c>
      <c r="W225" s="145">
        <f t="shared" si="14"/>
        <v>0</v>
      </c>
      <c r="X225" s="145">
        <f t="shared" si="14"/>
        <v>0</v>
      </c>
      <c r="Y225" s="42"/>
      <c r="Z225" s="7">
        <f>Z220+Z215+Z209+Z203+Z198+Z193+Z188</f>
        <v>0</v>
      </c>
      <c r="AA225" s="7">
        <f t="shared" si="15"/>
        <v>0</v>
      </c>
      <c r="AB225" s="7">
        <f t="shared" si="15"/>
        <v>0</v>
      </c>
    </row>
    <row r="226" spans="1:28" s="23" customFormat="1" hidden="1" x14ac:dyDescent="0.25">
      <c r="A226" s="45" t="s">
        <v>33</v>
      </c>
      <c r="B226" s="46"/>
      <c r="C226" s="7">
        <f t="shared" si="16"/>
        <v>0</v>
      </c>
      <c r="D226" s="7">
        <f t="shared" si="16"/>
        <v>0</v>
      </c>
      <c r="E226" s="145">
        <f t="shared" si="16"/>
        <v>0</v>
      </c>
      <c r="F226" s="145">
        <f>D226+E226</f>
        <v>0</v>
      </c>
      <c r="G226" s="145">
        <f>G221+G216+G204+G199+G189+G210</f>
        <v>0</v>
      </c>
      <c r="H226" s="145">
        <f>F226-G226</f>
        <v>0</v>
      </c>
      <c r="I226" s="141" t="e">
        <f>G226/F226</f>
        <v>#DIV/0!</v>
      </c>
      <c r="J226" s="145">
        <f t="shared" si="12"/>
        <v>0</v>
      </c>
      <c r="K226" s="145">
        <f t="shared" si="12"/>
        <v>0</v>
      </c>
      <c r="L226" s="127" t="e">
        <f>(K226+J226)/F226</f>
        <v>#DIV/0!</v>
      </c>
      <c r="M226" s="145">
        <f>K226+G226+J226</f>
        <v>0</v>
      </c>
      <c r="N226" s="145">
        <f>H226-K226-J226</f>
        <v>0</v>
      </c>
      <c r="O226" s="213" t="e">
        <f>M226/F226</f>
        <v>#DIV/0!</v>
      </c>
      <c r="P226" s="130"/>
      <c r="Q226" s="145">
        <f t="shared" si="13"/>
        <v>0</v>
      </c>
      <c r="R226" s="145">
        <f t="shared" si="13"/>
        <v>0</v>
      </c>
      <c r="S226" s="208">
        <f>+N226+C226+Q226+R226</f>
        <v>0</v>
      </c>
      <c r="T226" s="127" t="e">
        <f>+M226/(Q226+F226+R226+C226)</f>
        <v>#DIV/0!</v>
      </c>
      <c r="U226" s="130"/>
      <c r="V226" s="145">
        <f>V221+V216+V210+V204+V199+V194+V189</f>
        <v>0</v>
      </c>
      <c r="W226" s="145">
        <f t="shared" si="14"/>
        <v>0</v>
      </c>
      <c r="X226" s="145">
        <f t="shared" si="14"/>
        <v>0</v>
      </c>
      <c r="Y226" s="42"/>
      <c r="Z226" s="7">
        <f>Z221+Z216+Z210+Z204+Z199+Z194+Z189</f>
        <v>0</v>
      </c>
      <c r="AA226" s="7">
        <f t="shared" si="15"/>
        <v>0</v>
      </c>
      <c r="AB226" s="7">
        <f t="shared" si="15"/>
        <v>0</v>
      </c>
    </row>
    <row r="227" spans="1:28" x14ac:dyDescent="0.25">
      <c r="A227" s="60"/>
      <c r="B227" s="61"/>
      <c r="C227" s="6"/>
      <c r="D227" s="6"/>
      <c r="E227" s="140"/>
      <c r="F227" s="140"/>
      <c r="G227" s="140"/>
      <c r="H227" s="140"/>
      <c r="I227" s="141"/>
      <c r="J227" s="188"/>
      <c r="K227" s="142"/>
      <c r="L227" s="141"/>
      <c r="M227" s="140"/>
      <c r="N227" s="140"/>
      <c r="O227" s="205"/>
      <c r="Q227" s="140"/>
      <c r="R227" s="140"/>
      <c r="S227" s="142"/>
      <c r="T227" s="206"/>
      <c r="V227" s="140"/>
      <c r="W227" s="140"/>
      <c r="X227" s="140"/>
      <c r="Y227" s="48"/>
      <c r="Z227" s="6"/>
      <c r="AA227" s="6"/>
      <c r="AB227" s="6"/>
    </row>
    <row r="228" spans="1:28" ht="60" x14ac:dyDescent="0.25">
      <c r="A228" s="66" t="s">
        <v>110</v>
      </c>
      <c r="B228" s="46"/>
      <c r="C228" s="6"/>
      <c r="D228" s="6"/>
      <c r="E228" s="140"/>
      <c r="F228" s="140"/>
      <c r="G228" s="140"/>
      <c r="H228" s="140"/>
      <c r="I228" s="141"/>
      <c r="J228" s="188"/>
      <c r="K228" s="142"/>
      <c r="L228" s="141"/>
      <c r="M228" s="140"/>
      <c r="N228" s="140"/>
      <c r="O228" s="205"/>
      <c r="Q228" s="140"/>
      <c r="R228" s="140"/>
      <c r="S228" s="142"/>
      <c r="T228" s="206"/>
      <c r="V228" s="140"/>
      <c r="W228" s="140"/>
      <c r="X228" s="140"/>
      <c r="Y228" s="48"/>
      <c r="Z228" s="6"/>
      <c r="AA228" s="6"/>
      <c r="AB228" s="6"/>
    </row>
    <row r="229" spans="1:28" x14ac:dyDescent="0.25">
      <c r="A229" s="45"/>
      <c r="B229" s="46"/>
      <c r="C229" s="6"/>
      <c r="D229" s="6"/>
      <c r="E229" s="140"/>
      <c r="F229" s="140"/>
      <c r="G229" s="140"/>
      <c r="H229" s="140"/>
      <c r="I229" s="141"/>
      <c r="J229" s="188"/>
      <c r="K229" s="142"/>
      <c r="L229" s="141"/>
      <c r="M229" s="140"/>
      <c r="N229" s="140"/>
      <c r="O229" s="205"/>
      <c r="Q229" s="140"/>
      <c r="R229" s="140"/>
      <c r="S229" s="142"/>
      <c r="T229" s="206"/>
      <c r="V229" s="140"/>
      <c r="W229" s="140"/>
      <c r="X229" s="140"/>
      <c r="Y229" s="48"/>
      <c r="Z229" s="6"/>
      <c r="AA229" s="6"/>
      <c r="AB229" s="6"/>
    </row>
    <row r="230" spans="1:28" ht="30" x14ac:dyDescent="0.25">
      <c r="A230" s="66" t="s">
        <v>111</v>
      </c>
      <c r="B230" s="46"/>
      <c r="C230" s="6"/>
      <c r="D230" s="6"/>
      <c r="E230" s="140"/>
      <c r="F230" s="140"/>
      <c r="G230" s="140"/>
      <c r="H230" s="140"/>
      <c r="I230" s="141"/>
      <c r="J230" s="188"/>
      <c r="K230" s="142"/>
      <c r="L230" s="141"/>
      <c r="M230" s="140"/>
      <c r="N230" s="140"/>
      <c r="O230" s="205"/>
      <c r="Q230" s="140"/>
      <c r="R230" s="140"/>
      <c r="S230" s="142"/>
      <c r="T230" s="206"/>
      <c r="V230" s="140"/>
      <c r="W230" s="140"/>
      <c r="X230" s="140"/>
      <c r="Y230" s="48"/>
      <c r="Z230" s="6"/>
      <c r="AA230" s="6"/>
      <c r="AB230" s="6"/>
    </row>
    <row r="231" spans="1:28" x14ac:dyDescent="0.25">
      <c r="A231" s="45"/>
      <c r="B231" s="46"/>
      <c r="C231" s="6"/>
      <c r="D231" s="6"/>
      <c r="E231" s="140"/>
      <c r="F231" s="140"/>
      <c r="G231" s="140"/>
      <c r="H231" s="140"/>
      <c r="I231" s="141"/>
      <c r="J231" s="188"/>
      <c r="K231" s="142"/>
      <c r="L231" s="141"/>
      <c r="M231" s="140"/>
      <c r="N231" s="140"/>
      <c r="O231" s="205"/>
      <c r="Q231" s="140"/>
      <c r="R231" s="140"/>
      <c r="S231" s="142"/>
      <c r="T231" s="206"/>
      <c r="V231" s="140"/>
      <c r="W231" s="140"/>
      <c r="X231" s="140"/>
      <c r="Y231" s="48"/>
      <c r="Z231" s="6"/>
      <c r="AA231" s="6"/>
      <c r="AB231" s="6"/>
    </row>
    <row r="232" spans="1:28" hidden="1" x14ac:dyDescent="0.25">
      <c r="A232" s="68"/>
      <c r="B232" s="46"/>
      <c r="C232" s="6"/>
      <c r="D232" s="6"/>
      <c r="E232" s="140"/>
      <c r="F232" s="140"/>
      <c r="G232" s="140"/>
      <c r="H232" s="140"/>
      <c r="I232" s="141"/>
      <c r="J232" s="188"/>
      <c r="K232" s="142"/>
      <c r="L232" s="141"/>
      <c r="M232" s="140"/>
      <c r="N232" s="140"/>
      <c r="O232" s="205"/>
      <c r="Q232" s="140"/>
      <c r="R232" s="140"/>
      <c r="S232" s="142"/>
      <c r="T232" s="206"/>
      <c r="V232" s="140"/>
      <c r="W232" s="140"/>
      <c r="X232" s="140"/>
      <c r="Y232" s="48"/>
      <c r="Z232" s="6"/>
      <c r="AA232" s="6"/>
      <c r="AB232" s="6"/>
    </row>
    <row r="233" spans="1:28" ht="30" x14ac:dyDescent="0.25">
      <c r="A233" s="51" t="s">
        <v>112</v>
      </c>
      <c r="B233" s="46" t="s">
        <v>113</v>
      </c>
      <c r="C233" s="7">
        <f>SUM(C234:C236)</f>
        <v>-5000</v>
      </c>
      <c r="D233" s="7">
        <f>SUM(D234:D236)</f>
        <v>0</v>
      </c>
      <c r="E233" s="145">
        <f>SUM(E234:E236)</f>
        <v>0</v>
      </c>
      <c r="F233" s="143">
        <f>D233+E233</f>
        <v>0</v>
      </c>
      <c r="G233" s="143">
        <f>SUM(G234:G236)</f>
        <v>0</v>
      </c>
      <c r="H233" s="143">
        <f>F233-G233</f>
        <v>0</v>
      </c>
      <c r="I233" s="127" t="e">
        <f>G233/F233</f>
        <v>#DIV/0!</v>
      </c>
      <c r="J233" s="143">
        <f>SUM(J234:J236)</f>
        <v>0</v>
      </c>
      <c r="K233" s="143">
        <f>SUM(K234:K236)</f>
        <v>21500</v>
      </c>
      <c r="L233" s="127" t="e">
        <f>(K233+J233)/F233</f>
        <v>#DIV/0!</v>
      </c>
      <c r="M233" s="143">
        <f>K233+G233+J233</f>
        <v>21500</v>
      </c>
      <c r="N233" s="143">
        <f>H233-K233-J233</f>
        <v>-21500</v>
      </c>
      <c r="O233" s="127" t="e">
        <f>M233/F233</f>
        <v>#DIV/0!</v>
      </c>
      <c r="P233" s="207"/>
      <c r="Q233" s="143">
        <f>SUM(Q234:Q236)</f>
        <v>0</v>
      </c>
      <c r="R233" s="143">
        <f>SUM(R234:R236)</f>
        <v>0</v>
      </c>
      <c r="S233" s="208">
        <f>+N233+C233+Q233+R233</f>
        <v>-26500</v>
      </c>
      <c r="T233" s="127">
        <f>+M233/(Q233+F233+R233+C233)</f>
        <v>-4.3</v>
      </c>
      <c r="V233" s="145">
        <f>SUM(V234:V236)</f>
        <v>0</v>
      </c>
      <c r="W233" s="145">
        <f>SUM(W234:W236)</f>
        <v>0</v>
      </c>
      <c r="X233" s="145">
        <f>SUM(X234:X236)</f>
        <v>0</v>
      </c>
      <c r="Y233" s="48"/>
      <c r="Z233" s="7">
        <f>SUM(Z234:Z236)</f>
        <v>0</v>
      </c>
      <c r="AA233" s="7">
        <f>SUM(AA234:AA236)</f>
        <v>0</v>
      </c>
      <c r="AB233" s="7">
        <f>SUM(AB234:AB236)</f>
        <v>0</v>
      </c>
    </row>
    <row r="234" spans="1:28" s="58" customFormat="1" ht="12.75" hidden="1" x14ac:dyDescent="0.2">
      <c r="A234" s="54" t="s">
        <v>31</v>
      </c>
      <c r="B234" s="61"/>
      <c r="C234" s="8">
        <f>Jan!N234</f>
        <v>0</v>
      </c>
      <c r="D234" s="8">
        <f>W234+AA234</f>
        <v>0</v>
      </c>
      <c r="E234" s="144"/>
      <c r="F234" s="144">
        <f>D234+E234</f>
        <v>0</v>
      </c>
      <c r="G234" s="144"/>
      <c r="H234" s="144">
        <f>F234-G234</f>
        <v>0</v>
      </c>
      <c r="I234" s="128" t="e">
        <f>G234/F234</f>
        <v>#DIV/0!</v>
      </c>
      <c r="J234" s="209"/>
      <c r="K234" s="309"/>
      <c r="L234" s="129" t="e">
        <f>(K234+J234)/F234</f>
        <v>#DIV/0!</v>
      </c>
      <c r="M234" s="144">
        <f>K234+G234+J234</f>
        <v>0</v>
      </c>
      <c r="N234" s="144">
        <f>H234-K234-J234</f>
        <v>0</v>
      </c>
      <c r="O234" s="210" t="e">
        <f>M234/F234</f>
        <v>#DIV/0!</v>
      </c>
      <c r="P234" s="162"/>
      <c r="Q234" s="144"/>
      <c r="R234" s="144">
        <f>+X234+AB234</f>
        <v>0</v>
      </c>
      <c r="S234" s="211">
        <f>+N234+C234+Q234+R234</f>
        <v>0</v>
      </c>
      <c r="T234" s="129" t="e">
        <f>+M234/(Q234+F234+R234+C234)</f>
        <v>#DIV/0!</v>
      </c>
      <c r="U234" s="162"/>
      <c r="V234" s="144"/>
      <c r="W234" s="144"/>
      <c r="X234" s="144"/>
      <c r="Y234" s="59"/>
      <c r="Z234" s="8"/>
      <c r="AA234" s="8"/>
      <c r="AB234" s="8"/>
    </row>
    <row r="235" spans="1:28" s="58" customFormat="1" ht="12.75" x14ac:dyDescent="0.2">
      <c r="A235" s="54" t="s">
        <v>32</v>
      </c>
      <c r="B235" s="61"/>
      <c r="C235" s="8">
        <f>Jan!N235</f>
        <v>-5000</v>
      </c>
      <c r="D235" s="8">
        <f>W235+AA235</f>
        <v>0</v>
      </c>
      <c r="E235" s="144"/>
      <c r="F235" s="144">
        <f>D235+E235</f>
        <v>0</v>
      </c>
      <c r="G235" s="144"/>
      <c r="H235" s="144">
        <f>F235-G235</f>
        <v>0</v>
      </c>
      <c r="I235" s="128" t="e">
        <f>G235/F235</f>
        <v>#DIV/0!</v>
      </c>
      <c r="J235" s="209"/>
      <c r="K235" s="309">
        <v>21500</v>
      </c>
      <c r="L235" s="129" t="e">
        <f>(K235+J235)/F235</f>
        <v>#DIV/0!</v>
      </c>
      <c r="M235" s="144">
        <f>K235+G235+J235</f>
        <v>21500</v>
      </c>
      <c r="N235" s="144">
        <f>H235-K235-J235</f>
        <v>-21500</v>
      </c>
      <c r="O235" s="210" t="e">
        <f>M235/F235</f>
        <v>#DIV/0!</v>
      </c>
      <c r="P235" s="162"/>
      <c r="Q235" s="144"/>
      <c r="R235" s="144">
        <f>+X235+AB235</f>
        <v>0</v>
      </c>
      <c r="S235" s="211">
        <f>+N235+C235+Q235+R235</f>
        <v>-26500</v>
      </c>
      <c r="T235" s="129">
        <f>+M235/(Q235+F235+R235+C235)</f>
        <v>-4.3</v>
      </c>
      <c r="U235" s="162"/>
      <c r="V235" s="144"/>
      <c r="W235" s="144"/>
      <c r="X235" s="144"/>
      <c r="Y235" s="59"/>
      <c r="Z235" s="8"/>
      <c r="AA235" s="8"/>
      <c r="AB235" s="8"/>
    </row>
    <row r="236" spans="1:28" s="58" customFormat="1" ht="12.75" hidden="1" x14ac:dyDescent="0.2">
      <c r="A236" s="54" t="s">
        <v>33</v>
      </c>
      <c r="B236" s="61"/>
      <c r="C236" s="8">
        <f>Jan!N236</f>
        <v>0</v>
      </c>
      <c r="D236" s="8">
        <f>W236+AA236</f>
        <v>0</v>
      </c>
      <c r="E236" s="144"/>
      <c r="F236" s="144">
        <f>D236+E236</f>
        <v>0</v>
      </c>
      <c r="G236" s="144"/>
      <c r="H236" s="144">
        <f>F236-G236</f>
        <v>0</v>
      </c>
      <c r="I236" s="128" t="e">
        <f>G236/F236</f>
        <v>#DIV/0!</v>
      </c>
      <c r="J236" s="209"/>
      <c r="K236" s="309"/>
      <c r="L236" s="129" t="e">
        <f>(K236+J236)/F236</f>
        <v>#DIV/0!</v>
      </c>
      <c r="M236" s="144">
        <f>K236+G236+J236</f>
        <v>0</v>
      </c>
      <c r="N236" s="144">
        <f>H236-K236-J236</f>
        <v>0</v>
      </c>
      <c r="O236" s="210" t="e">
        <f>M236/F236</f>
        <v>#DIV/0!</v>
      </c>
      <c r="P236" s="162"/>
      <c r="Q236" s="144"/>
      <c r="R236" s="144">
        <f>+X236+AB236</f>
        <v>0</v>
      </c>
      <c r="S236" s="211">
        <f>+N236+C236+Q236+R236</f>
        <v>0</v>
      </c>
      <c r="T236" s="129" t="e">
        <f>+M236/(Q236+F236+R236+C236)</f>
        <v>#DIV/0!</v>
      </c>
      <c r="U236" s="162"/>
      <c r="V236" s="144"/>
      <c r="W236" s="144"/>
      <c r="X236" s="144"/>
      <c r="Y236" s="59"/>
      <c r="Z236" s="8"/>
      <c r="AA236" s="8"/>
      <c r="AB236" s="8"/>
    </row>
    <row r="237" spans="1:28" x14ac:dyDescent="0.25">
      <c r="A237" s="60"/>
      <c r="B237" s="61"/>
      <c r="C237" s="6"/>
      <c r="D237" s="6"/>
      <c r="E237" s="140"/>
      <c r="F237" s="140"/>
      <c r="G237" s="140"/>
      <c r="H237" s="140"/>
      <c r="I237" s="141"/>
      <c r="J237" s="188"/>
      <c r="K237" s="142"/>
      <c r="L237" s="141"/>
      <c r="M237" s="140"/>
      <c r="N237" s="140"/>
      <c r="O237" s="205"/>
      <c r="Q237" s="140"/>
      <c r="R237" s="140"/>
      <c r="S237" s="142"/>
      <c r="T237" s="206"/>
      <c r="V237" s="140"/>
      <c r="W237" s="140"/>
      <c r="X237" s="140"/>
      <c r="Y237" s="48"/>
      <c r="Z237" s="6"/>
      <c r="AA237" s="6"/>
      <c r="AB237" s="6"/>
    </row>
    <row r="238" spans="1:28" s="23" customFormat="1" x14ac:dyDescent="0.25">
      <c r="A238" s="62" t="s">
        <v>114</v>
      </c>
      <c r="B238" s="46"/>
      <c r="C238" s="7">
        <f>SUM(C239:C241)</f>
        <v>-5000</v>
      </c>
      <c r="D238" s="7">
        <f>SUM(D239:D241)</f>
        <v>0</v>
      </c>
      <c r="E238" s="145">
        <f>SUM(E239:E241)</f>
        <v>0</v>
      </c>
      <c r="F238" s="145">
        <f>D238+E238</f>
        <v>0</v>
      </c>
      <c r="G238" s="145">
        <f>SUM(G239:G241)</f>
        <v>0</v>
      </c>
      <c r="H238" s="145">
        <f>F238-G238</f>
        <v>0</v>
      </c>
      <c r="I238" s="127" t="e">
        <f>G238/F238</f>
        <v>#DIV/0!</v>
      </c>
      <c r="J238" s="214">
        <f>J239+J240</f>
        <v>0</v>
      </c>
      <c r="K238" s="145">
        <f>SUM(K239:K241)</f>
        <v>21500</v>
      </c>
      <c r="L238" s="127" t="e">
        <f>(K238+J238)/F238</f>
        <v>#DIV/0!</v>
      </c>
      <c r="M238" s="145">
        <f>K238+G238+J238</f>
        <v>21500</v>
      </c>
      <c r="N238" s="145">
        <f>H238-K238-J238</f>
        <v>-21500</v>
      </c>
      <c r="O238" s="213" t="e">
        <f>M238/F238</f>
        <v>#DIV/0!</v>
      </c>
      <c r="P238" s="130"/>
      <c r="Q238" s="145">
        <f>SUM(Q239:Q241)</f>
        <v>0</v>
      </c>
      <c r="R238" s="145">
        <f>SUM(R239:R241)</f>
        <v>0</v>
      </c>
      <c r="S238" s="208">
        <f>+N238+C238+Q238+R238</f>
        <v>-26500</v>
      </c>
      <c r="T238" s="127">
        <f>+M238/(Q238+F238+R238+C238)</f>
        <v>-4.3</v>
      </c>
      <c r="U238" s="130"/>
      <c r="V238" s="145">
        <f>SUM(V239:V241)</f>
        <v>0</v>
      </c>
      <c r="W238" s="145">
        <f>SUM(W239:W241)</f>
        <v>0</v>
      </c>
      <c r="X238" s="145">
        <f>SUM(X239:X241)</f>
        <v>0</v>
      </c>
      <c r="Y238" s="42"/>
      <c r="Z238" s="7">
        <f>SUM(Z239:Z241)</f>
        <v>0</v>
      </c>
      <c r="AA238" s="7">
        <f>SUM(AA239:AA241)</f>
        <v>0</v>
      </c>
      <c r="AB238" s="7">
        <f>SUM(AB239:AB241)</f>
        <v>0</v>
      </c>
    </row>
    <row r="239" spans="1:28" s="23" customFormat="1" hidden="1" x14ac:dyDescent="0.25">
      <c r="A239" s="45" t="s">
        <v>31</v>
      </c>
      <c r="B239" s="46"/>
      <c r="C239" s="7">
        <f>C234</f>
        <v>0</v>
      </c>
      <c r="D239" s="7">
        <f>D234</f>
        <v>0</v>
      </c>
      <c r="E239" s="145">
        <f>E234</f>
        <v>0</v>
      </c>
      <c r="F239" s="145">
        <f>D239+E239</f>
        <v>0</v>
      </c>
      <c r="G239" s="145">
        <f>G234</f>
        <v>0</v>
      </c>
      <c r="H239" s="145">
        <f>F239-G239</f>
        <v>0</v>
      </c>
      <c r="I239" s="127" t="e">
        <f>G239/F239</f>
        <v>#DIV/0!</v>
      </c>
      <c r="J239" s="214"/>
      <c r="K239" s="145">
        <f>K234</f>
        <v>0</v>
      </c>
      <c r="L239" s="127" t="e">
        <f>(K239+J239)/F239</f>
        <v>#DIV/0!</v>
      </c>
      <c r="M239" s="145">
        <f>K239+G239+J239</f>
        <v>0</v>
      </c>
      <c r="N239" s="145">
        <f>H239-K239-J239</f>
        <v>0</v>
      </c>
      <c r="O239" s="213" t="e">
        <f>M239/F239</f>
        <v>#DIV/0!</v>
      </c>
      <c r="P239" s="130"/>
      <c r="Q239" s="145">
        <f t="shared" ref="Q239:R241" si="17">Q234</f>
        <v>0</v>
      </c>
      <c r="R239" s="145">
        <f t="shared" si="17"/>
        <v>0</v>
      </c>
      <c r="S239" s="208">
        <f>+N239+C239+Q239+R239</f>
        <v>0</v>
      </c>
      <c r="T239" s="127" t="e">
        <f>+M239/(Q239+F239+R239+C239)</f>
        <v>#DIV/0!</v>
      </c>
      <c r="U239" s="130"/>
      <c r="V239" s="145">
        <f>V234</f>
        <v>0</v>
      </c>
      <c r="W239" s="145">
        <f t="shared" ref="W239:X241" si="18">W234</f>
        <v>0</v>
      </c>
      <c r="X239" s="145">
        <f t="shared" si="18"/>
        <v>0</v>
      </c>
      <c r="Y239" s="42"/>
      <c r="Z239" s="7">
        <f>Z234</f>
        <v>0</v>
      </c>
      <c r="AA239" s="7">
        <f t="shared" ref="AA239:AB241" si="19">AA234</f>
        <v>0</v>
      </c>
      <c r="AB239" s="7">
        <f t="shared" si="19"/>
        <v>0</v>
      </c>
    </row>
    <row r="240" spans="1:28" s="23" customFormat="1" x14ac:dyDescent="0.25">
      <c r="A240" s="45" t="s">
        <v>32</v>
      </c>
      <c r="B240" s="46"/>
      <c r="C240" s="7">
        <f t="shared" ref="C240:E241" si="20">C235</f>
        <v>-5000</v>
      </c>
      <c r="D240" s="7">
        <f t="shared" si="20"/>
        <v>0</v>
      </c>
      <c r="E240" s="145">
        <f t="shared" si="20"/>
        <v>0</v>
      </c>
      <c r="F240" s="145">
        <f>D240+E240</f>
        <v>0</v>
      </c>
      <c r="G240" s="145">
        <f>G235</f>
        <v>0</v>
      </c>
      <c r="H240" s="145">
        <f>F240-G240</f>
        <v>0</v>
      </c>
      <c r="I240" s="127" t="e">
        <f>G240/F240</f>
        <v>#DIV/0!</v>
      </c>
      <c r="J240" s="214">
        <f>J235</f>
        <v>0</v>
      </c>
      <c r="K240" s="145">
        <f>K235</f>
        <v>21500</v>
      </c>
      <c r="L240" s="127" t="e">
        <f>(K240+J240)/F240</f>
        <v>#DIV/0!</v>
      </c>
      <c r="M240" s="145">
        <f>K240+G240+J240</f>
        <v>21500</v>
      </c>
      <c r="N240" s="145">
        <f>H240-K240-J240</f>
        <v>-21500</v>
      </c>
      <c r="O240" s="213" t="e">
        <f>M240/F240</f>
        <v>#DIV/0!</v>
      </c>
      <c r="P240" s="130"/>
      <c r="Q240" s="145">
        <f t="shared" si="17"/>
        <v>0</v>
      </c>
      <c r="R240" s="145">
        <f t="shared" si="17"/>
        <v>0</v>
      </c>
      <c r="S240" s="208">
        <f>+N240+C240+Q240+R240</f>
        <v>-26500</v>
      </c>
      <c r="T240" s="127">
        <f>+M240/(Q240+F240+R240+C240)</f>
        <v>-4.3</v>
      </c>
      <c r="U240" s="130"/>
      <c r="V240" s="145">
        <f>V235</f>
        <v>0</v>
      </c>
      <c r="W240" s="145">
        <f t="shared" si="18"/>
        <v>0</v>
      </c>
      <c r="X240" s="145">
        <f t="shared" si="18"/>
        <v>0</v>
      </c>
      <c r="Y240" s="42"/>
      <c r="Z240" s="7">
        <f>Z235</f>
        <v>0</v>
      </c>
      <c r="AA240" s="7">
        <f t="shared" si="19"/>
        <v>0</v>
      </c>
      <c r="AB240" s="7">
        <f t="shared" si="19"/>
        <v>0</v>
      </c>
    </row>
    <row r="241" spans="1:28" s="23" customFormat="1" hidden="1" x14ac:dyDescent="0.25">
      <c r="A241" s="45" t="s">
        <v>33</v>
      </c>
      <c r="B241" s="46"/>
      <c r="C241" s="7">
        <f t="shared" si="20"/>
        <v>0</v>
      </c>
      <c r="D241" s="7">
        <f t="shared" si="20"/>
        <v>0</v>
      </c>
      <c r="E241" s="145">
        <f t="shared" si="20"/>
        <v>0</v>
      </c>
      <c r="F241" s="145">
        <f>D241+E241</f>
        <v>0</v>
      </c>
      <c r="G241" s="145">
        <f>G236</f>
        <v>0</v>
      </c>
      <c r="H241" s="145">
        <f>F241-G241</f>
        <v>0</v>
      </c>
      <c r="I241" s="127" t="e">
        <f>G241/F241</f>
        <v>#DIV/0!</v>
      </c>
      <c r="J241" s="214"/>
      <c r="K241" s="145">
        <f>K236</f>
        <v>0</v>
      </c>
      <c r="L241" s="127" t="e">
        <f>(K241+J241)/F241</f>
        <v>#DIV/0!</v>
      </c>
      <c r="M241" s="145">
        <f>K241+G241+J241</f>
        <v>0</v>
      </c>
      <c r="N241" s="145">
        <f>H241-K241-J241</f>
        <v>0</v>
      </c>
      <c r="O241" s="213" t="e">
        <f>M241/F241</f>
        <v>#DIV/0!</v>
      </c>
      <c r="P241" s="130"/>
      <c r="Q241" s="145">
        <f t="shared" si="17"/>
        <v>0</v>
      </c>
      <c r="R241" s="145">
        <f t="shared" si="17"/>
        <v>0</v>
      </c>
      <c r="S241" s="208">
        <f>+N241+C241+Q241+R241</f>
        <v>0</v>
      </c>
      <c r="T241" s="127" t="e">
        <f>+M241/(Q241+F241+R241+C241)</f>
        <v>#DIV/0!</v>
      </c>
      <c r="U241" s="130"/>
      <c r="V241" s="145">
        <f>V236</f>
        <v>0</v>
      </c>
      <c r="W241" s="145">
        <f t="shared" si="18"/>
        <v>0</v>
      </c>
      <c r="X241" s="145">
        <f t="shared" si="18"/>
        <v>0</v>
      </c>
      <c r="Y241" s="42"/>
      <c r="Z241" s="7">
        <f>Z236</f>
        <v>0</v>
      </c>
      <c r="AA241" s="7">
        <f t="shared" si="19"/>
        <v>0</v>
      </c>
      <c r="AB241" s="7">
        <f t="shared" si="19"/>
        <v>0</v>
      </c>
    </row>
    <row r="242" spans="1:28" x14ac:dyDescent="0.25">
      <c r="A242" s="60"/>
      <c r="B242" s="61"/>
      <c r="C242" s="6"/>
      <c r="D242" s="6"/>
      <c r="E242" s="140"/>
      <c r="F242" s="140"/>
      <c r="G242" s="140"/>
      <c r="H242" s="140"/>
      <c r="I242" s="141"/>
      <c r="J242" s="188"/>
      <c r="K242" s="142"/>
      <c r="L242" s="141"/>
      <c r="M242" s="140"/>
      <c r="N242" s="140"/>
      <c r="O242" s="205"/>
      <c r="Q242" s="140"/>
      <c r="R242" s="140"/>
      <c r="S242" s="142"/>
      <c r="T242" s="206"/>
      <c r="V242" s="140"/>
      <c r="W242" s="140"/>
      <c r="X242" s="140"/>
      <c r="Y242" s="48"/>
      <c r="Z242" s="6"/>
      <c r="AA242" s="6"/>
      <c r="AB242" s="6"/>
    </row>
    <row r="243" spans="1:28" ht="75" x14ac:dyDescent="0.25">
      <c r="A243" s="66" t="s">
        <v>115</v>
      </c>
      <c r="B243" s="61"/>
      <c r="C243" s="6"/>
      <c r="D243" s="6"/>
      <c r="E243" s="140"/>
      <c r="F243" s="140"/>
      <c r="G243" s="140"/>
      <c r="H243" s="140"/>
      <c r="I243" s="141"/>
      <c r="J243" s="188"/>
      <c r="K243" s="142"/>
      <c r="L243" s="141"/>
      <c r="M243" s="140"/>
      <c r="N243" s="140"/>
      <c r="O243" s="205"/>
      <c r="Q243" s="140"/>
      <c r="R243" s="140"/>
      <c r="S243" s="142"/>
      <c r="T243" s="206"/>
      <c r="V243" s="140"/>
      <c r="W243" s="140"/>
      <c r="X243" s="140"/>
      <c r="Y243" s="48"/>
      <c r="Z243" s="6"/>
      <c r="AA243" s="6"/>
      <c r="AB243" s="6"/>
    </row>
    <row r="244" spans="1:28" x14ac:dyDescent="0.25">
      <c r="A244" s="69"/>
      <c r="B244" s="61"/>
      <c r="C244" s="6"/>
      <c r="D244" s="6"/>
      <c r="E244" s="140"/>
      <c r="F244" s="140"/>
      <c r="G244" s="140"/>
      <c r="H244" s="140"/>
      <c r="I244" s="141"/>
      <c r="J244" s="188"/>
      <c r="K244" s="142"/>
      <c r="L244" s="141"/>
      <c r="M244" s="140"/>
      <c r="N244" s="140"/>
      <c r="O244" s="205"/>
      <c r="Q244" s="140"/>
      <c r="R244" s="140"/>
      <c r="S244" s="142"/>
      <c r="T244" s="206"/>
      <c r="V244" s="140"/>
      <c r="W244" s="140"/>
      <c r="X244" s="140"/>
      <c r="Y244" s="48"/>
      <c r="Z244" s="6"/>
      <c r="AA244" s="6"/>
      <c r="AB244" s="6"/>
    </row>
    <row r="245" spans="1:28" ht="45" x14ac:dyDescent="0.25">
      <c r="A245" s="66" t="s">
        <v>116</v>
      </c>
      <c r="B245" s="46"/>
      <c r="C245" s="6"/>
      <c r="D245" s="6"/>
      <c r="E245" s="140"/>
      <c r="F245" s="140"/>
      <c r="G245" s="140"/>
      <c r="H245" s="140"/>
      <c r="I245" s="141"/>
      <c r="J245" s="188"/>
      <c r="K245" s="142"/>
      <c r="L245" s="141"/>
      <c r="M245" s="140"/>
      <c r="N245" s="140"/>
      <c r="O245" s="205"/>
      <c r="Q245" s="140"/>
      <c r="R245" s="140"/>
      <c r="S245" s="142"/>
      <c r="T245" s="206"/>
      <c r="V245" s="140"/>
      <c r="W245" s="140"/>
      <c r="X245" s="140"/>
      <c r="Y245" s="48"/>
      <c r="Z245" s="6"/>
      <c r="AA245" s="6"/>
      <c r="AB245" s="6"/>
    </row>
    <row r="246" spans="1:28" x14ac:dyDescent="0.25">
      <c r="A246" s="45"/>
      <c r="B246" s="46"/>
      <c r="C246" s="6"/>
      <c r="D246" s="6"/>
      <c r="E246" s="140"/>
      <c r="F246" s="142"/>
      <c r="G246" s="142"/>
      <c r="H246" s="142"/>
      <c r="I246" s="141"/>
      <c r="J246" s="188"/>
      <c r="K246" s="142"/>
      <c r="L246" s="141"/>
      <c r="M246" s="142"/>
      <c r="N246" s="142"/>
      <c r="O246" s="205"/>
      <c r="Q246" s="140"/>
      <c r="R246" s="140"/>
      <c r="S246" s="142"/>
      <c r="T246" s="206"/>
      <c r="V246" s="140"/>
      <c r="W246" s="140"/>
      <c r="X246" s="140"/>
      <c r="Y246" s="48"/>
      <c r="Z246" s="6"/>
      <c r="AA246" s="6"/>
      <c r="AB246" s="6"/>
    </row>
    <row r="247" spans="1:28" hidden="1" x14ac:dyDescent="0.25">
      <c r="A247" s="45"/>
      <c r="B247" s="46"/>
      <c r="C247" s="6"/>
      <c r="D247" s="6"/>
      <c r="E247" s="140"/>
      <c r="F247" s="142"/>
      <c r="G247" s="142"/>
      <c r="H247" s="142"/>
      <c r="I247" s="141"/>
      <c r="J247" s="188"/>
      <c r="K247" s="142"/>
      <c r="L247" s="141"/>
      <c r="M247" s="142"/>
      <c r="N247" s="142"/>
      <c r="O247" s="205"/>
      <c r="Q247" s="140"/>
      <c r="R247" s="140"/>
      <c r="S247" s="142"/>
      <c r="T247" s="206"/>
      <c r="V247" s="140"/>
      <c r="W247" s="140"/>
      <c r="X247" s="140"/>
      <c r="Y247" s="48"/>
      <c r="Z247" s="6"/>
      <c r="AA247" s="6"/>
      <c r="AB247" s="6"/>
    </row>
    <row r="248" spans="1:28" ht="30" x14ac:dyDescent="0.25">
      <c r="A248" s="51" t="s">
        <v>117</v>
      </c>
      <c r="B248" s="46" t="s">
        <v>118</v>
      </c>
      <c r="C248" s="7">
        <f>SUM(C249:C251)</f>
        <v>1920858.3800000001</v>
      </c>
      <c r="D248" s="7">
        <f>SUM(D249:D251)</f>
        <v>3010000</v>
      </c>
      <c r="E248" s="145">
        <f>SUM(E249:E251)</f>
        <v>0</v>
      </c>
      <c r="F248" s="143">
        <f>D248+E248</f>
        <v>3010000</v>
      </c>
      <c r="G248" s="143">
        <f>SUM(G249:G251)</f>
        <v>3629835.5700000008</v>
      </c>
      <c r="H248" s="143">
        <f>F248-G248</f>
        <v>-619835.57000000076</v>
      </c>
      <c r="I248" s="127">
        <f>G248/F248</f>
        <v>1.2059254385382063</v>
      </c>
      <c r="J248" s="143">
        <f>SUM(J249:J251)</f>
        <v>420174.98</v>
      </c>
      <c r="K248" s="143">
        <f>SUM(K249:K251)</f>
        <v>45509.53</v>
      </c>
      <c r="L248" s="127">
        <f>(K248+J248)/F248</f>
        <v>0.15471246179401993</v>
      </c>
      <c r="M248" s="143">
        <f>K248+G248+J248</f>
        <v>4095520.0800000005</v>
      </c>
      <c r="N248" s="143">
        <f>H248-K248-J248</f>
        <v>-1085520.0800000008</v>
      </c>
      <c r="O248" s="127">
        <f>M248/F248</f>
        <v>1.3606379003322262</v>
      </c>
      <c r="P248" s="207"/>
      <c r="Q248" s="143">
        <f>SUM(Q249:Q251)</f>
        <v>0</v>
      </c>
      <c r="R248" s="143">
        <f>SUM(R249:R251)</f>
        <v>0</v>
      </c>
      <c r="S248" s="208">
        <f>+N248+C248+Q248+R248</f>
        <v>835338.29999999935</v>
      </c>
      <c r="T248" s="127">
        <f>+M248/(Q248+F248+R248+C248)</f>
        <v>0.83058967919496418</v>
      </c>
      <c r="V248" s="145">
        <f>SUM(V249:V251)</f>
        <v>0</v>
      </c>
      <c r="W248" s="145">
        <f>SUM(W249:W251)</f>
        <v>0</v>
      </c>
      <c r="X248" s="145">
        <f>SUM(X249:X251)</f>
        <v>0</v>
      </c>
      <c r="Y248" s="48"/>
      <c r="Z248" s="7">
        <f>SUM(Z249:Z251)</f>
        <v>0</v>
      </c>
      <c r="AA248" s="7">
        <f>SUM(AA249:AA251)</f>
        <v>0</v>
      </c>
      <c r="AB248" s="7">
        <f>SUM(AB249:AB251)</f>
        <v>0</v>
      </c>
    </row>
    <row r="249" spans="1:28" s="58" customFormat="1" ht="12.75" x14ac:dyDescent="0.2">
      <c r="A249" s="54" t="s">
        <v>31</v>
      </c>
      <c r="B249" s="61"/>
      <c r="C249" s="8">
        <f>Jan!N249</f>
        <v>1920466.61</v>
      </c>
      <c r="D249" s="8">
        <v>2768000</v>
      </c>
      <c r="E249" s="144"/>
      <c r="F249" s="144">
        <f>D249+E249</f>
        <v>2768000</v>
      </c>
      <c r="G249" s="144">
        <v>3408364.6300000008</v>
      </c>
      <c r="H249" s="144">
        <f>F249-G249</f>
        <v>-640364.63000000082</v>
      </c>
      <c r="I249" s="128">
        <f>G249/F249</f>
        <v>1.2313456033236998</v>
      </c>
      <c r="J249" s="209"/>
      <c r="K249" s="309"/>
      <c r="L249" s="129">
        <f>(K249+J249)/F249</f>
        <v>0</v>
      </c>
      <c r="M249" s="144">
        <f>K249+G249+J249</f>
        <v>3408364.6300000008</v>
      </c>
      <c r="N249" s="144">
        <f>H249-K249-J249</f>
        <v>-640364.63000000082</v>
      </c>
      <c r="O249" s="210">
        <f>M249/F249</f>
        <v>1.2313456033236998</v>
      </c>
      <c r="P249" s="162"/>
      <c r="Q249" s="144"/>
      <c r="R249" s="144">
        <f>+X249+AB249</f>
        <v>0</v>
      </c>
      <c r="S249" s="211">
        <f>+N249+C249+Q249+R249</f>
        <v>1280101.9799999993</v>
      </c>
      <c r="T249" s="129">
        <f>+M249/(Q249+F249+R249+C249)</f>
        <v>0.72696787958995412</v>
      </c>
      <c r="U249" s="162"/>
      <c r="V249" s="144"/>
      <c r="W249" s="144"/>
      <c r="X249" s="144"/>
      <c r="Y249" s="59"/>
      <c r="Z249" s="8"/>
      <c r="AA249" s="8"/>
      <c r="AB249" s="8"/>
    </row>
    <row r="250" spans="1:28" s="58" customFormat="1" ht="12.75" x14ac:dyDescent="0.2">
      <c r="A250" s="54" t="s">
        <v>32</v>
      </c>
      <c r="B250" s="61"/>
      <c r="C250" s="8">
        <f>Jan!N250</f>
        <v>391.76999999998952</v>
      </c>
      <c r="D250" s="8">
        <v>242000</v>
      </c>
      <c r="E250" s="144"/>
      <c r="F250" s="144">
        <f>D250+E250</f>
        <v>242000</v>
      </c>
      <c r="G250" s="144">
        <v>221470.94</v>
      </c>
      <c r="H250" s="144">
        <f>F250-G250</f>
        <v>20529.059999999998</v>
      </c>
      <c r="I250" s="128">
        <f>G250/F250</f>
        <v>0.91516917355371907</v>
      </c>
      <c r="J250" s="209">
        <v>420174.98</v>
      </c>
      <c r="K250" s="309">
        <v>45509.53</v>
      </c>
      <c r="L250" s="129">
        <f>(K250+J250)/F250</f>
        <v>1.9243161570247935</v>
      </c>
      <c r="M250" s="144">
        <f>K250+G250+J250</f>
        <v>687155.45</v>
      </c>
      <c r="N250" s="144">
        <f>H250-K250-J250</f>
        <v>-445155.44999999995</v>
      </c>
      <c r="O250" s="210">
        <f>M250/F250</f>
        <v>2.8394853305785124</v>
      </c>
      <c r="P250" s="162"/>
      <c r="Q250" s="144"/>
      <c r="R250" s="144">
        <f>+X250+AB250</f>
        <v>0</v>
      </c>
      <c r="S250" s="211">
        <f>+N250+C250+Q250+R250</f>
        <v>-444763.67999999993</v>
      </c>
      <c r="T250" s="129">
        <f>+M250/(Q250+F250+R250+C250)</f>
        <v>2.8348959620204925</v>
      </c>
      <c r="U250" s="162"/>
      <c r="V250" s="144"/>
      <c r="W250" s="144"/>
      <c r="X250" s="144"/>
      <c r="Y250" s="59"/>
      <c r="Z250" s="8"/>
      <c r="AA250" s="8"/>
      <c r="AB250" s="8"/>
    </row>
    <row r="251" spans="1:28" s="58" customFormat="1" ht="12.75" hidden="1" x14ac:dyDescent="0.2">
      <c r="A251" s="54" t="s">
        <v>33</v>
      </c>
      <c r="B251" s="61"/>
      <c r="C251" s="8">
        <f>Jan!N251</f>
        <v>0</v>
      </c>
      <c r="D251" s="8">
        <f>W251+AA251</f>
        <v>0</v>
      </c>
      <c r="E251" s="144"/>
      <c r="F251" s="144">
        <f>D251+E251</f>
        <v>0</v>
      </c>
      <c r="G251" s="144"/>
      <c r="H251" s="144">
        <f>F251-G251</f>
        <v>0</v>
      </c>
      <c r="I251" s="128" t="e">
        <f>G251/F251</f>
        <v>#DIV/0!</v>
      </c>
      <c r="J251" s="209"/>
      <c r="K251" s="309"/>
      <c r="L251" s="129" t="e">
        <f>(K251+J251)/F251</f>
        <v>#DIV/0!</v>
      </c>
      <c r="M251" s="144">
        <f>K251+G251+J251</f>
        <v>0</v>
      </c>
      <c r="N251" s="144">
        <f>H251-K251-J251</f>
        <v>0</v>
      </c>
      <c r="O251" s="210" t="e">
        <f>M251/F251</f>
        <v>#DIV/0!</v>
      </c>
      <c r="P251" s="162"/>
      <c r="Q251" s="144"/>
      <c r="R251" s="144">
        <f>+X251+AB251</f>
        <v>0</v>
      </c>
      <c r="S251" s="211">
        <f>+N251+C251+Q251+R251</f>
        <v>0</v>
      </c>
      <c r="T251" s="129" t="e">
        <f>+M251/(Q251+F251+R251+C251)</f>
        <v>#DIV/0!</v>
      </c>
      <c r="U251" s="162"/>
      <c r="V251" s="144"/>
      <c r="W251" s="144"/>
      <c r="X251" s="144"/>
      <c r="Y251" s="59"/>
      <c r="Z251" s="8"/>
      <c r="AA251" s="8"/>
      <c r="AB251" s="8"/>
    </row>
    <row r="252" spans="1:28" x14ac:dyDescent="0.25">
      <c r="A252" s="60"/>
      <c r="B252" s="61"/>
      <c r="C252" s="6"/>
      <c r="D252" s="6"/>
      <c r="E252" s="140"/>
      <c r="F252" s="142"/>
      <c r="G252" s="140"/>
      <c r="H252" s="142"/>
      <c r="I252" s="141"/>
      <c r="J252" s="188"/>
      <c r="K252" s="142"/>
      <c r="L252" s="141"/>
      <c r="M252" s="142"/>
      <c r="N252" s="142"/>
      <c r="O252" s="205"/>
      <c r="Q252" s="140"/>
      <c r="R252" s="140"/>
      <c r="S252" s="142"/>
      <c r="T252" s="206"/>
      <c r="V252" s="140"/>
      <c r="W252" s="140"/>
      <c r="X252" s="140"/>
      <c r="Y252" s="48"/>
      <c r="Z252" s="6"/>
      <c r="AA252" s="6"/>
      <c r="AB252" s="6"/>
    </row>
    <row r="253" spans="1:28" ht="30" hidden="1" x14ac:dyDescent="0.25">
      <c r="A253" s="51" t="s">
        <v>119</v>
      </c>
      <c r="B253" s="46" t="s">
        <v>120</v>
      </c>
      <c r="C253" s="7">
        <f>SUM(C254:C256)</f>
        <v>0</v>
      </c>
      <c r="D253" s="7">
        <f>SUM(D254:D256)</f>
        <v>0</v>
      </c>
      <c r="E253" s="145">
        <f>SUM(E254:E256)</f>
        <v>0</v>
      </c>
      <c r="F253" s="143">
        <f>D253+E253</f>
        <v>0</v>
      </c>
      <c r="G253" s="143">
        <f>SUM(G254:G256)</f>
        <v>0</v>
      </c>
      <c r="H253" s="143">
        <f>F253-G253</f>
        <v>0</v>
      </c>
      <c r="I253" s="127" t="e">
        <f>G253/F253</f>
        <v>#DIV/0!</v>
      </c>
      <c r="J253" s="143">
        <f>SUM(J254:J256)</f>
        <v>0</v>
      </c>
      <c r="K253" s="143">
        <f>SUM(K254:K256)</f>
        <v>0</v>
      </c>
      <c r="L253" s="127" t="e">
        <f>(K253+J253)/F253</f>
        <v>#DIV/0!</v>
      </c>
      <c r="M253" s="143">
        <f>K253+G253+J253</f>
        <v>0</v>
      </c>
      <c r="N253" s="143">
        <f>H253-K253-J253</f>
        <v>0</v>
      </c>
      <c r="O253" s="127" t="e">
        <f>M253/F253</f>
        <v>#DIV/0!</v>
      </c>
      <c r="P253" s="207"/>
      <c r="Q253" s="143">
        <f>SUM(Q254:Q256)</f>
        <v>0</v>
      </c>
      <c r="R253" s="143">
        <f>SUM(R254:R256)</f>
        <v>0</v>
      </c>
      <c r="S253" s="208">
        <f>+N253+C253+Q253+R253</f>
        <v>0</v>
      </c>
      <c r="T253" s="127" t="e">
        <f>+M253/(Q253+F253+R253+C253)</f>
        <v>#DIV/0!</v>
      </c>
      <c r="V253" s="145">
        <f>SUM(V254:V256)</f>
        <v>0</v>
      </c>
      <c r="W253" s="145">
        <f>SUM(W254:W256)</f>
        <v>0</v>
      </c>
      <c r="X253" s="145">
        <f>SUM(X254:X256)</f>
        <v>0</v>
      </c>
      <c r="Y253" s="48"/>
      <c r="Z253" s="7">
        <f>SUM(Z254:Z256)</f>
        <v>0</v>
      </c>
      <c r="AA253" s="7">
        <f>SUM(AA254:AA256)</f>
        <v>0</v>
      </c>
      <c r="AB253" s="7">
        <f>SUM(AB254:AB256)</f>
        <v>0</v>
      </c>
    </row>
    <row r="254" spans="1:28" s="58" customFormat="1" ht="12.75" hidden="1" x14ac:dyDescent="0.2">
      <c r="A254" s="54" t="s">
        <v>31</v>
      </c>
      <c r="B254" s="61"/>
      <c r="C254" s="8">
        <f>Jan!N254</f>
        <v>0</v>
      </c>
      <c r="D254" s="8">
        <f>W254+AA254</f>
        <v>0</v>
      </c>
      <c r="E254" s="144"/>
      <c r="F254" s="144">
        <f>D254+E254</f>
        <v>0</v>
      </c>
      <c r="G254" s="144"/>
      <c r="H254" s="144">
        <f>F254-G254</f>
        <v>0</v>
      </c>
      <c r="I254" s="128" t="e">
        <f>G254/F254</f>
        <v>#DIV/0!</v>
      </c>
      <c r="J254" s="209"/>
      <c r="K254" s="309"/>
      <c r="L254" s="129" t="e">
        <f>(K254+J254)/F254</f>
        <v>#DIV/0!</v>
      </c>
      <c r="M254" s="144">
        <f>K254+G254+J254</f>
        <v>0</v>
      </c>
      <c r="N254" s="144">
        <f>H254-K254-J254</f>
        <v>0</v>
      </c>
      <c r="O254" s="210" t="e">
        <f>M254/F254</f>
        <v>#DIV/0!</v>
      </c>
      <c r="P254" s="162"/>
      <c r="Q254" s="144"/>
      <c r="R254" s="144">
        <f>+X254+AB254</f>
        <v>0</v>
      </c>
      <c r="S254" s="211">
        <f>+N254+C254+Q254+R254</f>
        <v>0</v>
      </c>
      <c r="T254" s="129" t="e">
        <f>+M254/(Q254+F254+R254+C254)</f>
        <v>#DIV/0!</v>
      </c>
      <c r="U254" s="162"/>
      <c r="V254" s="144"/>
      <c r="W254" s="144"/>
      <c r="X254" s="144"/>
      <c r="Y254" s="59"/>
      <c r="Z254" s="8"/>
      <c r="AA254" s="8"/>
      <c r="AB254" s="8"/>
    </row>
    <row r="255" spans="1:28" s="58" customFormat="1" ht="12.75" hidden="1" x14ac:dyDescent="0.2">
      <c r="A255" s="54" t="s">
        <v>32</v>
      </c>
      <c r="B255" s="61"/>
      <c r="C255" s="8">
        <f>Jan!N255</f>
        <v>0</v>
      </c>
      <c r="D255" s="8">
        <f>W255+AA255</f>
        <v>0</v>
      </c>
      <c r="E255" s="144"/>
      <c r="F255" s="144">
        <f>D255+E255</f>
        <v>0</v>
      </c>
      <c r="G255" s="144"/>
      <c r="H255" s="144">
        <f>F255-G255</f>
        <v>0</v>
      </c>
      <c r="I255" s="128" t="e">
        <f>G255/F255</f>
        <v>#DIV/0!</v>
      </c>
      <c r="J255" s="209"/>
      <c r="K255" s="309"/>
      <c r="L255" s="129" t="e">
        <f>(K255+J255)/F255</f>
        <v>#DIV/0!</v>
      </c>
      <c r="M255" s="144">
        <f>K255+G255+J255</f>
        <v>0</v>
      </c>
      <c r="N255" s="144">
        <f>H255-K255-J255</f>
        <v>0</v>
      </c>
      <c r="O255" s="210" t="e">
        <f>M255/F255</f>
        <v>#DIV/0!</v>
      </c>
      <c r="P255" s="162"/>
      <c r="Q255" s="144"/>
      <c r="R255" s="144">
        <f>+X255+AB255</f>
        <v>0</v>
      </c>
      <c r="S255" s="211">
        <f>+N255+C255+Q255+R255</f>
        <v>0</v>
      </c>
      <c r="T255" s="129" t="e">
        <f>+M255/(Q255+F255+R255+C255)</f>
        <v>#DIV/0!</v>
      </c>
      <c r="U255" s="162"/>
      <c r="V255" s="144"/>
      <c r="W255" s="144"/>
      <c r="X255" s="144"/>
      <c r="Y255" s="59"/>
      <c r="Z255" s="8"/>
      <c r="AA255" s="8"/>
      <c r="AB255" s="8"/>
    </row>
    <row r="256" spans="1:28" s="58" customFormat="1" ht="12.75" hidden="1" x14ac:dyDescent="0.2">
      <c r="A256" s="54" t="s">
        <v>33</v>
      </c>
      <c r="B256" s="61"/>
      <c r="C256" s="8">
        <f>Jan!N256</f>
        <v>0</v>
      </c>
      <c r="D256" s="8">
        <f>W256+AA256</f>
        <v>0</v>
      </c>
      <c r="E256" s="144"/>
      <c r="F256" s="144">
        <f>D256+E256</f>
        <v>0</v>
      </c>
      <c r="G256" s="144"/>
      <c r="H256" s="144">
        <f>F256-G256</f>
        <v>0</v>
      </c>
      <c r="I256" s="128" t="e">
        <f>G256/F256</f>
        <v>#DIV/0!</v>
      </c>
      <c r="J256" s="209"/>
      <c r="K256" s="309"/>
      <c r="L256" s="129" t="e">
        <f>(K256+J256)/F256</f>
        <v>#DIV/0!</v>
      </c>
      <c r="M256" s="144">
        <f>K256+G256+J256</f>
        <v>0</v>
      </c>
      <c r="N256" s="144">
        <f>H256-K256-J256</f>
        <v>0</v>
      </c>
      <c r="O256" s="210" t="e">
        <f>M256/F256</f>
        <v>#DIV/0!</v>
      </c>
      <c r="P256" s="162"/>
      <c r="Q256" s="144"/>
      <c r="R256" s="144">
        <f>+X256+AB256</f>
        <v>0</v>
      </c>
      <c r="S256" s="211">
        <f>+N256+C256+Q256+R256</f>
        <v>0</v>
      </c>
      <c r="T256" s="129" t="e">
        <f>+M256/(Q256+F256+R256+C256)</f>
        <v>#DIV/0!</v>
      </c>
      <c r="U256" s="162"/>
      <c r="V256" s="144"/>
      <c r="W256" s="144"/>
      <c r="X256" s="144"/>
      <c r="Y256" s="59"/>
      <c r="Z256" s="8"/>
      <c r="AA256" s="8"/>
      <c r="AB256" s="8"/>
    </row>
    <row r="257" spans="1:28" hidden="1" x14ac:dyDescent="0.25">
      <c r="A257" s="60"/>
      <c r="B257" s="61"/>
      <c r="C257" s="6"/>
      <c r="D257" s="6"/>
      <c r="E257" s="140"/>
      <c r="F257" s="142"/>
      <c r="G257" s="140"/>
      <c r="H257" s="142"/>
      <c r="I257" s="141"/>
      <c r="J257" s="188"/>
      <c r="K257" s="142"/>
      <c r="L257" s="141"/>
      <c r="M257" s="142"/>
      <c r="N257" s="142"/>
      <c r="O257" s="205"/>
      <c r="Q257" s="140"/>
      <c r="R257" s="140"/>
      <c r="S257" s="142"/>
      <c r="T257" s="206"/>
      <c r="V257" s="140"/>
      <c r="W257" s="140"/>
      <c r="X257" s="140"/>
      <c r="Y257" s="48"/>
      <c r="Z257" s="6"/>
      <c r="AA257" s="6"/>
      <c r="AB257" s="6"/>
    </row>
    <row r="258" spans="1:28" s="23" customFormat="1" x14ac:dyDescent="0.25">
      <c r="A258" s="62" t="s">
        <v>121</v>
      </c>
      <c r="B258" s="46"/>
      <c r="C258" s="7">
        <f>SUM(C259:C261)</f>
        <v>1920858.3800000001</v>
      </c>
      <c r="D258" s="7">
        <f>SUM(D259:D261)</f>
        <v>3010000</v>
      </c>
      <c r="E258" s="145">
        <f>SUM(E259:E261)</f>
        <v>0</v>
      </c>
      <c r="F258" s="143">
        <f>D258+E258</f>
        <v>3010000</v>
      </c>
      <c r="G258" s="143">
        <f>SUM(G259:G261)</f>
        <v>3629835.5700000008</v>
      </c>
      <c r="H258" s="143">
        <f>F258-G258</f>
        <v>-619835.57000000076</v>
      </c>
      <c r="I258" s="127">
        <f>G258/F258</f>
        <v>1.2059254385382063</v>
      </c>
      <c r="J258" s="214">
        <f>J259+J260</f>
        <v>420174.98</v>
      </c>
      <c r="K258" s="143">
        <f>SUM(K259:K261)</f>
        <v>45509.53</v>
      </c>
      <c r="L258" s="127">
        <f>(K258+J258)/F258</f>
        <v>0.15471246179401993</v>
      </c>
      <c r="M258" s="143">
        <f>K258+G258</f>
        <v>3675345.1000000006</v>
      </c>
      <c r="N258" s="143">
        <f>H258-K258</f>
        <v>-665345.10000000079</v>
      </c>
      <c r="O258" s="127">
        <f>M258/F258</f>
        <v>1.2210448837209305</v>
      </c>
      <c r="P258" s="207"/>
      <c r="Q258" s="143">
        <f>SUM(Q259:Q261)</f>
        <v>0</v>
      </c>
      <c r="R258" s="143">
        <f>SUM(R259:R261)</f>
        <v>0</v>
      </c>
      <c r="S258" s="208">
        <f>+N258+C258+Q258+R258</f>
        <v>1255513.2799999993</v>
      </c>
      <c r="T258" s="127">
        <f>+M258/(Q258+F258+R258+C258)</f>
        <v>0.74537632532857301</v>
      </c>
      <c r="U258" s="130"/>
      <c r="V258" s="145">
        <f>SUM(V259:V261)</f>
        <v>0</v>
      </c>
      <c r="W258" s="145">
        <f>SUM(W259:W261)</f>
        <v>0</v>
      </c>
      <c r="X258" s="145">
        <f>SUM(X259:X261)</f>
        <v>0</v>
      </c>
      <c r="Y258" s="42"/>
      <c r="Z258" s="7">
        <f>SUM(Z259:Z261)</f>
        <v>0</v>
      </c>
      <c r="AA258" s="7">
        <f>SUM(AA259:AA261)</f>
        <v>0</v>
      </c>
      <c r="AB258" s="7">
        <f>SUM(AB259:AB261)</f>
        <v>0</v>
      </c>
    </row>
    <row r="259" spans="1:28" s="23" customFormat="1" x14ac:dyDescent="0.25">
      <c r="A259" s="45" t="s">
        <v>31</v>
      </c>
      <c r="B259" s="46"/>
      <c r="C259" s="7">
        <f>C249+C254</f>
        <v>1920466.61</v>
      </c>
      <c r="D259" s="7">
        <f>D249+D254</f>
        <v>2768000</v>
      </c>
      <c r="E259" s="145">
        <f>E249+E254</f>
        <v>0</v>
      </c>
      <c r="F259" s="145">
        <f>D259+E259</f>
        <v>2768000</v>
      </c>
      <c r="G259" s="145">
        <f>G249+G254</f>
        <v>3408364.6300000008</v>
      </c>
      <c r="H259" s="145">
        <f>F259-G259</f>
        <v>-640364.63000000082</v>
      </c>
      <c r="I259" s="141">
        <f>G259/F259</f>
        <v>1.2313456033236998</v>
      </c>
      <c r="J259" s="188">
        <f>J249</f>
        <v>0</v>
      </c>
      <c r="K259" s="145">
        <f>K249+K254</f>
        <v>0</v>
      </c>
      <c r="L259" s="127">
        <f>(K259+J259)/F259</f>
        <v>0</v>
      </c>
      <c r="M259" s="145">
        <f>K259+G259</f>
        <v>3408364.6300000008</v>
      </c>
      <c r="N259" s="145">
        <f>H259-K259</f>
        <v>-640364.63000000082</v>
      </c>
      <c r="O259" s="127">
        <f>M259/F259</f>
        <v>1.2313456033236998</v>
      </c>
      <c r="P259" s="130"/>
      <c r="Q259" s="145">
        <f t="shared" ref="Q259:R261" si="21">Q249+Q254</f>
        <v>0</v>
      </c>
      <c r="R259" s="145">
        <f t="shared" si="21"/>
        <v>0</v>
      </c>
      <c r="S259" s="208">
        <f>+N259+C259+Q259+R259</f>
        <v>1280101.9799999993</v>
      </c>
      <c r="T259" s="127">
        <f>+M259/(Q259+F259+R259+C259)</f>
        <v>0.72696787958995412</v>
      </c>
      <c r="U259" s="130"/>
      <c r="V259" s="145">
        <f>V249+V254</f>
        <v>0</v>
      </c>
      <c r="W259" s="145">
        <f t="shared" ref="W259:X261" si="22">W249+W254</f>
        <v>0</v>
      </c>
      <c r="X259" s="145">
        <f t="shared" si="22"/>
        <v>0</v>
      </c>
      <c r="Y259" s="42"/>
      <c r="Z259" s="7">
        <f>Z249+Z254</f>
        <v>0</v>
      </c>
      <c r="AA259" s="7">
        <f t="shared" ref="AA259:AB261" si="23">AA249+AA254</f>
        <v>0</v>
      </c>
      <c r="AB259" s="7">
        <f t="shared" si="23"/>
        <v>0</v>
      </c>
    </row>
    <row r="260" spans="1:28" s="23" customFormat="1" x14ac:dyDescent="0.25">
      <c r="A260" s="45" t="s">
        <v>32</v>
      </c>
      <c r="B260" s="46"/>
      <c r="C260" s="7">
        <f t="shared" ref="C260:E261" si="24">C250+C255</f>
        <v>391.76999999998952</v>
      </c>
      <c r="D260" s="7">
        <f t="shared" si="24"/>
        <v>242000</v>
      </c>
      <c r="E260" s="145">
        <f t="shared" si="24"/>
        <v>0</v>
      </c>
      <c r="F260" s="145">
        <f>D260+E260</f>
        <v>242000</v>
      </c>
      <c r="G260" s="145">
        <f>G250+G255</f>
        <v>221470.94</v>
      </c>
      <c r="H260" s="145">
        <f>F260-G260</f>
        <v>20529.059999999998</v>
      </c>
      <c r="I260" s="141">
        <f>G260/F260</f>
        <v>0.91516917355371907</v>
      </c>
      <c r="J260" s="188">
        <f>J255+J250</f>
        <v>420174.98</v>
      </c>
      <c r="K260" s="145">
        <f>K250+K255</f>
        <v>45509.53</v>
      </c>
      <c r="L260" s="127">
        <f>(K260+J260)/F260</f>
        <v>1.9243161570247935</v>
      </c>
      <c r="M260" s="145">
        <f>K260+G260</f>
        <v>266980.46999999997</v>
      </c>
      <c r="N260" s="145">
        <f>H260-K260</f>
        <v>-24980.47</v>
      </c>
      <c r="O260" s="127">
        <f>M260/F260</f>
        <v>1.1032250826446279</v>
      </c>
      <c r="P260" s="130"/>
      <c r="Q260" s="145">
        <f t="shared" si="21"/>
        <v>0</v>
      </c>
      <c r="R260" s="145">
        <f t="shared" si="21"/>
        <v>0</v>
      </c>
      <c r="S260" s="208">
        <f>+N260+C260+Q260+R260</f>
        <v>-24588.700000000012</v>
      </c>
      <c r="T260" s="127">
        <f>+M260/(Q260+F260+R260+C260)</f>
        <v>1.1014419755258191</v>
      </c>
      <c r="U260" s="130"/>
      <c r="V260" s="145">
        <f>V250+V255</f>
        <v>0</v>
      </c>
      <c r="W260" s="145">
        <f t="shared" si="22"/>
        <v>0</v>
      </c>
      <c r="X260" s="145">
        <f t="shared" si="22"/>
        <v>0</v>
      </c>
      <c r="Y260" s="42"/>
      <c r="Z260" s="7">
        <f>Z250+Z255</f>
        <v>0</v>
      </c>
      <c r="AA260" s="7">
        <f t="shared" si="23"/>
        <v>0</v>
      </c>
      <c r="AB260" s="7">
        <f t="shared" si="23"/>
        <v>0</v>
      </c>
    </row>
    <row r="261" spans="1:28" s="23" customFormat="1" hidden="1" x14ac:dyDescent="0.25">
      <c r="A261" s="45" t="s">
        <v>33</v>
      </c>
      <c r="B261" s="46"/>
      <c r="C261" s="7">
        <f t="shared" si="24"/>
        <v>0</v>
      </c>
      <c r="D261" s="7">
        <f t="shared" si="24"/>
        <v>0</v>
      </c>
      <c r="E261" s="145">
        <f t="shared" si="24"/>
        <v>0</v>
      </c>
      <c r="F261" s="145">
        <f>D261+E261</f>
        <v>0</v>
      </c>
      <c r="G261" s="145">
        <f>G251+G256</f>
        <v>0</v>
      </c>
      <c r="H261" s="145">
        <f>F261-G261</f>
        <v>0</v>
      </c>
      <c r="I261" s="141" t="e">
        <f>G261/F261</f>
        <v>#DIV/0!</v>
      </c>
      <c r="J261" s="188"/>
      <c r="K261" s="145">
        <f>K251+K256</f>
        <v>0</v>
      </c>
      <c r="L261" s="127" t="e">
        <f>(K261+J261)/F261</f>
        <v>#DIV/0!</v>
      </c>
      <c r="M261" s="145">
        <f>K261+G261</f>
        <v>0</v>
      </c>
      <c r="N261" s="145">
        <f>H261-K261</f>
        <v>0</v>
      </c>
      <c r="O261" s="127" t="e">
        <f>M261/F261</f>
        <v>#DIV/0!</v>
      </c>
      <c r="P261" s="130"/>
      <c r="Q261" s="145">
        <f t="shared" si="21"/>
        <v>0</v>
      </c>
      <c r="R261" s="145">
        <f t="shared" si="21"/>
        <v>0</v>
      </c>
      <c r="S261" s="208">
        <f>+N261+C261+Q261+R261</f>
        <v>0</v>
      </c>
      <c r="T261" s="127" t="e">
        <f>+M261/(Q261+F261+R261)</f>
        <v>#DIV/0!</v>
      </c>
      <c r="U261" s="130"/>
      <c r="V261" s="145">
        <f>V251+V256</f>
        <v>0</v>
      </c>
      <c r="W261" s="145">
        <f t="shared" si="22"/>
        <v>0</v>
      </c>
      <c r="X261" s="145">
        <f t="shared" si="22"/>
        <v>0</v>
      </c>
      <c r="Y261" s="42"/>
      <c r="Z261" s="7">
        <f>Z251+Z256</f>
        <v>0</v>
      </c>
      <c r="AA261" s="7">
        <f t="shared" si="23"/>
        <v>0</v>
      </c>
      <c r="AB261" s="7">
        <f t="shared" si="23"/>
        <v>0</v>
      </c>
    </row>
    <row r="262" spans="1:28" x14ac:dyDescent="0.25">
      <c r="A262" s="60"/>
      <c r="B262" s="61"/>
      <c r="C262" s="6"/>
      <c r="D262" s="6"/>
      <c r="E262" s="140"/>
      <c r="F262" s="142"/>
      <c r="G262" s="142"/>
      <c r="H262" s="142"/>
      <c r="I262" s="141"/>
      <c r="J262" s="188"/>
      <c r="K262" s="142"/>
      <c r="L262" s="141"/>
      <c r="M262" s="142"/>
      <c r="N262" s="142"/>
      <c r="O262" s="205"/>
      <c r="Q262" s="140"/>
      <c r="R262" s="140"/>
      <c r="S262" s="142"/>
      <c r="T262" s="206"/>
      <c r="V262" s="140"/>
      <c r="W262" s="140"/>
      <c r="X262" s="140"/>
      <c r="Y262" s="48"/>
      <c r="Z262" s="6"/>
      <c r="AA262" s="6"/>
      <c r="AB262" s="6"/>
    </row>
    <row r="263" spans="1:28" hidden="1" x14ac:dyDescent="0.25">
      <c r="A263" s="60"/>
      <c r="B263" s="61"/>
      <c r="C263" s="6"/>
      <c r="D263" s="6"/>
      <c r="E263" s="140"/>
      <c r="F263" s="142"/>
      <c r="G263" s="142"/>
      <c r="H263" s="142"/>
      <c r="I263" s="141"/>
      <c r="J263" s="188"/>
      <c r="K263" s="142"/>
      <c r="L263" s="141"/>
      <c r="M263" s="142"/>
      <c r="N263" s="142"/>
      <c r="O263" s="205"/>
      <c r="Q263" s="140"/>
      <c r="R263" s="140"/>
      <c r="S263" s="142"/>
      <c r="T263" s="206"/>
      <c r="V263" s="140"/>
      <c r="W263" s="140"/>
      <c r="X263" s="140"/>
      <c r="Y263" s="48"/>
      <c r="Z263" s="6"/>
      <c r="AA263" s="6"/>
      <c r="AB263" s="6"/>
    </row>
    <row r="264" spans="1:28" s="23" customFormat="1" x14ac:dyDescent="0.25">
      <c r="A264" s="62" t="s">
        <v>122</v>
      </c>
      <c r="B264" s="46"/>
      <c r="C264" s="7">
        <f>SUM(C265:C268)</f>
        <v>38554809.560000002</v>
      </c>
      <c r="D264" s="7">
        <f>SUM(D265:D268)</f>
        <v>273834000</v>
      </c>
      <c r="E264" s="145">
        <f>SUM(E265:E268)</f>
        <v>50428774.410000004</v>
      </c>
      <c r="F264" s="145">
        <f>D264+E264</f>
        <v>324262774.41000003</v>
      </c>
      <c r="G264" s="145">
        <f>G265+G266</f>
        <v>288064277.09999996</v>
      </c>
      <c r="H264" s="145">
        <f>F264-G264</f>
        <v>36198497.310000062</v>
      </c>
      <c r="I264" s="127">
        <f>G264/F264</f>
        <v>0.88836678099771504</v>
      </c>
      <c r="J264" s="145">
        <f>SUM(J265:J268)</f>
        <v>1863965.6199999999</v>
      </c>
      <c r="K264" s="145">
        <f>SUM(K265:K268)</f>
        <v>26482437.090000007</v>
      </c>
      <c r="L264" s="127">
        <f>(K264+J264)/F264</f>
        <v>8.7417998447637493E-2</v>
      </c>
      <c r="M264" s="145">
        <f>K264+G264</f>
        <v>314546714.19</v>
      </c>
      <c r="N264" s="145">
        <f>H264-K264</f>
        <v>9716060.2200000547</v>
      </c>
      <c r="O264" s="127">
        <f>M264/F264</f>
        <v>0.97003646120749287</v>
      </c>
      <c r="P264" s="130"/>
      <c r="Q264" s="145">
        <f>SUM(Q265:Q268)</f>
        <v>0</v>
      </c>
      <c r="R264" s="145">
        <f>SUM(R265:R268)</f>
        <v>0</v>
      </c>
      <c r="S264" s="208">
        <f>+N264+C264+Q264+R264</f>
        <v>48270869.780000061</v>
      </c>
      <c r="T264" s="127">
        <f t="shared" ref="T264:T274" si="25">+M264/(Q264+F264+R264+C264)</f>
        <v>0.86695553933242842</v>
      </c>
      <c r="U264" s="130"/>
      <c r="V264" s="145">
        <f>SUM(V265:V268)</f>
        <v>0</v>
      </c>
      <c r="W264" s="145">
        <f>SUM(W265:W268)</f>
        <v>0</v>
      </c>
      <c r="X264" s="145">
        <f>SUM(X265:X268)</f>
        <v>0</v>
      </c>
      <c r="Y264" s="42"/>
      <c r="Z264" s="7">
        <f>SUM(Z265:Z268)</f>
        <v>0</v>
      </c>
      <c r="AA264" s="7">
        <f>SUM(AA265:AA268)</f>
        <v>0</v>
      </c>
      <c r="AB264" s="7">
        <f>SUM(AB265:AB268)</f>
        <v>0</v>
      </c>
    </row>
    <row r="265" spans="1:28" s="23" customFormat="1" x14ac:dyDescent="0.25">
      <c r="A265" s="45" t="s">
        <v>31</v>
      </c>
      <c r="B265" s="46"/>
      <c r="C265" s="7">
        <f t="shared" ref="C265:E266" si="26">C259+C239+C224+C179+C87</f>
        <v>7686053.0600000005</v>
      </c>
      <c r="D265" s="7">
        <f t="shared" si="26"/>
        <v>7620000</v>
      </c>
      <c r="E265" s="145">
        <f t="shared" si="26"/>
        <v>16573663.880000001</v>
      </c>
      <c r="F265" s="145">
        <f>D265+E265</f>
        <v>24193663.880000003</v>
      </c>
      <c r="G265" s="145">
        <f>G259+G239+G224+G179+G87</f>
        <v>20812035.73</v>
      </c>
      <c r="H265" s="145">
        <f>F265-G265</f>
        <v>3381628.1500000022</v>
      </c>
      <c r="I265" s="127">
        <f>G265/F265</f>
        <v>0.86022670370338294</v>
      </c>
      <c r="J265" s="145">
        <f>J259+J239+J224+J179+J87</f>
        <v>0</v>
      </c>
      <c r="K265" s="145">
        <f>K259+K239+K224+K179+K87</f>
        <v>0</v>
      </c>
      <c r="L265" s="127">
        <f>(K265+J265)/F265</f>
        <v>0</v>
      </c>
      <c r="M265" s="145">
        <f>K265+G265</f>
        <v>20812035.73</v>
      </c>
      <c r="N265" s="145">
        <f>H265-K265</f>
        <v>3381628.1500000022</v>
      </c>
      <c r="O265" s="127">
        <f>M265/F265</f>
        <v>0.86022670370338294</v>
      </c>
      <c r="P265" s="130"/>
      <c r="Q265" s="145">
        <f>Q259+Q239+Q224+Q179+Q87</f>
        <v>0</v>
      </c>
      <c r="R265" s="145">
        <f>R259+R239+R224+R179+R87</f>
        <v>0</v>
      </c>
      <c r="S265" s="208">
        <f>+N265+C265+Q265+R265</f>
        <v>11067681.210000003</v>
      </c>
      <c r="T265" s="127">
        <f t="shared" si="25"/>
        <v>0.65283000376602451</v>
      </c>
      <c r="U265" s="130"/>
      <c r="V265" s="145">
        <f t="shared" ref="V265:X266" si="27">V259+V239+V224+V179+V87</f>
        <v>0</v>
      </c>
      <c r="W265" s="145">
        <f t="shared" si="27"/>
        <v>0</v>
      </c>
      <c r="X265" s="145">
        <f t="shared" si="27"/>
        <v>0</v>
      </c>
      <c r="Y265" s="42"/>
      <c r="Z265" s="7">
        <f t="shared" ref="Z265:AB266" si="28">Z259+Z239+Z224+Z179+Z87</f>
        <v>0</v>
      </c>
      <c r="AA265" s="7">
        <f t="shared" si="28"/>
        <v>0</v>
      </c>
      <c r="AB265" s="7">
        <f t="shared" si="28"/>
        <v>0</v>
      </c>
    </row>
    <row r="266" spans="1:28" s="23" customFormat="1" x14ac:dyDescent="0.25">
      <c r="A266" s="45" t="s">
        <v>32</v>
      </c>
      <c r="B266" s="46"/>
      <c r="C266" s="7">
        <f t="shared" si="26"/>
        <v>30868756.5</v>
      </c>
      <c r="D266" s="7">
        <f t="shared" si="26"/>
        <v>266214000</v>
      </c>
      <c r="E266" s="145">
        <f t="shared" si="26"/>
        <v>33855110.530000001</v>
      </c>
      <c r="F266" s="145">
        <f>D266+E266</f>
        <v>300069110.52999997</v>
      </c>
      <c r="G266" s="145">
        <f>G260+G240+G225+G180+G88</f>
        <v>267252241.36999997</v>
      </c>
      <c r="H266" s="145">
        <f>F266-G266</f>
        <v>32816869.159999996</v>
      </c>
      <c r="I266" s="127">
        <f>G266/F266</f>
        <v>0.89063563023185932</v>
      </c>
      <c r="J266" s="145">
        <f>J260+J240+J225+J180+J88</f>
        <v>1863965.6199999999</v>
      </c>
      <c r="K266" s="145">
        <f>K260+K240+K225+K180+K88</f>
        <v>26482437.090000007</v>
      </c>
      <c r="L266" s="127">
        <f>(K266+J266)/F266</f>
        <v>9.4466246992010935E-2</v>
      </c>
      <c r="M266" s="145">
        <f>K266+G266</f>
        <v>293734678.45999998</v>
      </c>
      <c r="N266" s="145">
        <f>H266-K266</f>
        <v>6334432.0699999891</v>
      </c>
      <c r="O266" s="127">
        <f>M266/F266</f>
        <v>0.97889008949034528</v>
      </c>
      <c r="P266" s="130"/>
      <c r="Q266" s="145">
        <f>Q260+Q240+Q225+Q180+Q88</f>
        <v>0</v>
      </c>
      <c r="R266" s="145">
        <f>R260+R240+R225+R180+R88</f>
        <v>0</v>
      </c>
      <c r="S266" s="208">
        <f>+N266+C266+Q266+R266</f>
        <v>37203188.569999993</v>
      </c>
      <c r="T266" s="127">
        <f t="shared" si="25"/>
        <v>0.88758255770522787</v>
      </c>
      <c r="U266" s="130"/>
      <c r="V266" s="145">
        <f t="shared" si="27"/>
        <v>0</v>
      </c>
      <c r="W266" s="145">
        <f t="shared" si="27"/>
        <v>0</v>
      </c>
      <c r="X266" s="145">
        <f t="shared" si="27"/>
        <v>0</v>
      </c>
      <c r="Y266" s="42"/>
      <c r="Z266" s="7">
        <f t="shared" si="28"/>
        <v>0</v>
      </c>
      <c r="AA266" s="7">
        <f t="shared" si="28"/>
        <v>0</v>
      </c>
      <c r="AB266" s="7">
        <f t="shared" si="28"/>
        <v>0</v>
      </c>
    </row>
    <row r="267" spans="1:28" s="23" customFormat="1" hidden="1" x14ac:dyDescent="0.25">
      <c r="A267" s="45" t="s">
        <v>54</v>
      </c>
      <c r="B267" s="46"/>
      <c r="C267" s="7">
        <f>+C181++C89</f>
        <v>0</v>
      </c>
      <c r="D267" s="7">
        <f>+D181++D89</f>
        <v>0</v>
      </c>
      <c r="E267" s="145">
        <f>+E181++E89</f>
        <v>0</v>
      </c>
      <c r="F267" s="145">
        <f>D267+E267</f>
        <v>0</v>
      </c>
      <c r="G267" s="145">
        <f>+G181++G89</f>
        <v>0</v>
      </c>
      <c r="H267" s="145">
        <f>F267-G267</f>
        <v>0</v>
      </c>
      <c r="I267" s="127" t="e">
        <f>G267/F267</f>
        <v>#DIV/0!</v>
      </c>
      <c r="J267" s="145">
        <f>+J181++J89</f>
        <v>0</v>
      </c>
      <c r="K267" s="145">
        <f>+K181++K89</f>
        <v>0</v>
      </c>
      <c r="L267" s="127" t="e">
        <f>(K267+J267)/F267</f>
        <v>#DIV/0!</v>
      </c>
      <c r="M267" s="145">
        <f>K267+G267</f>
        <v>0</v>
      </c>
      <c r="N267" s="145">
        <f>H267-K267</f>
        <v>0</v>
      </c>
      <c r="O267" s="127" t="e">
        <f>M267/F267</f>
        <v>#DIV/0!</v>
      </c>
      <c r="P267" s="130"/>
      <c r="Q267" s="145">
        <f>+Q181++Q89</f>
        <v>0</v>
      </c>
      <c r="R267" s="145">
        <f>+R181++R89</f>
        <v>0</v>
      </c>
      <c r="S267" s="208">
        <f>+N267+C267+Q267+R267</f>
        <v>0</v>
      </c>
      <c r="T267" s="127" t="e">
        <f t="shared" si="25"/>
        <v>#DIV/0!</v>
      </c>
      <c r="U267" s="130"/>
      <c r="V267" s="145">
        <f>+V181++V89</f>
        <v>0</v>
      </c>
      <c r="W267" s="145">
        <f>+W181++W89</f>
        <v>0</v>
      </c>
      <c r="X267" s="145">
        <f>+X181++X89</f>
        <v>0</v>
      </c>
      <c r="Y267" s="42"/>
      <c r="Z267" s="7">
        <f>+Z181++Z89</f>
        <v>0</v>
      </c>
      <c r="AA267" s="7">
        <f>+AA181++AA89</f>
        <v>0</v>
      </c>
      <c r="AB267" s="7">
        <f>+AB181++AB89</f>
        <v>0</v>
      </c>
    </row>
    <row r="268" spans="1:28" s="23" customFormat="1" hidden="1" x14ac:dyDescent="0.25">
      <c r="A268" s="45" t="s">
        <v>33</v>
      </c>
      <c r="B268" s="46"/>
      <c r="C268" s="7">
        <f>C261+C241+C226+C182+C90</f>
        <v>0</v>
      </c>
      <c r="D268" s="7">
        <f>D261+D241+D226+D182+D90</f>
        <v>0</v>
      </c>
      <c r="E268" s="145">
        <f>E261+E241+E226+E182+E90</f>
        <v>0</v>
      </c>
      <c r="F268" s="145">
        <f>D268+E268</f>
        <v>0</v>
      </c>
      <c r="G268" s="145">
        <f>G261+G241+G226+G182+G90</f>
        <v>0</v>
      </c>
      <c r="H268" s="145">
        <f>F268-G268</f>
        <v>0</v>
      </c>
      <c r="I268" s="127" t="e">
        <f>G268/F268</f>
        <v>#DIV/0!</v>
      </c>
      <c r="J268" s="145">
        <f>J261+J241+J226+J182+J90</f>
        <v>0</v>
      </c>
      <c r="K268" s="145">
        <f>K261+K241+K226+K182+K90</f>
        <v>0</v>
      </c>
      <c r="L268" s="127" t="e">
        <f>(K268+J268)/F268</f>
        <v>#DIV/0!</v>
      </c>
      <c r="M268" s="145">
        <f>K268+G268</f>
        <v>0</v>
      </c>
      <c r="N268" s="145">
        <f>H268-K268</f>
        <v>0</v>
      </c>
      <c r="O268" s="127" t="e">
        <f>M268/F268</f>
        <v>#DIV/0!</v>
      </c>
      <c r="P268" s="130"/>
      <c r="Q268" s="145">
        <f>Q261+Q241+Q226+Q182+Q90</f>
        <v>0</v>
      </c>
      <c r="R268" s="145">
        <f>R261+R241+R226+R182+R90</f>
        <v>0</v>
      </c>
      <c r="S268" s="208">
        <f>+N268+C268+Q268+R268</f>
        <v>0</v>
      </c>
      <c r="T268" s="127" t="e">
        <f t="shared" si="25"/>
        <v>#DIV/0!</v>
      </c>
      <c r="U268" s="130"/>
      <c r="V268" s="145">
        <f>V261+V241+V226+V182+V90</f>
        <v>0</v>
      </c>
      <c r="W268" s="145">
        <f>W261+W241+W226+W182+W90</f>
        <v>0</v>
      </c>
      <c r="X268" s="145">
        <f>X261+X241+X226+X182+X90</f>
        <v>0</v>
      </c>
      <c r="Y268" s="42"/>
      <c r="Z268" s="7">
        <f>Z261+Z241+Z226+Z182+Z90</f>
        <v>0</v>
      </c>
      <c r="AA268" s="7">
        <f>AA261+AA241+AA226+AA182+AA90</f>
        <v>0</v>
      </c>
      <c r="AB268" s="7">
        <f>AB261+AB241+AB226+AB182+AB90</f>
        <v>0</v>
      </c>
    </row>
    <row r="269" spans="1:28" x14ac:dyDescent="0.25">
      <c r="A269" s="60"/>
      <c r="B269" s="61"/>
      <c r="C269" s="6"/>
      <c r="D269" s="6"/>
      <c r="E269" s="140"/>
      <c r="F269" s="142"/>
      <c r="G269" s="142"/>
      <c r="H269" s="142"/>
      <c r="I269" s="141"/>
      <c r="J269" s="188"/>
      <c r="K269" s="142"/>
      <c r="L269" s="141"/>
      <c r="M269" s="142"/>
      <c r="N269" s="142"/>
      <c r="O269" s="205"/>
      <c r="Q269" s="140"/>
      <c r="R269" s="140"/>
      <c r="S269" s="142"/>
      <c r="T269" s="206"/>
      <c r="V269" s="140"/>
      <c r="W269" s="140"/>
      <c r="X269" s="140"/>
      <c r="Y269" s="48"/>
      <c r="Z269" s="6"/>
      <c r="AA269" s="6"/>
      <c r="AB269" s="6"/>
    </row>
    <row r="270" spans="1:28" s="23" customFormat="1" x14ac:dyDescent="0.25">
      <c r="A270" s="62" t="s">
        <v>123</v>
      </c>
      <c r="B270" s="46"/>
      <c r="C270" s="7">
        <f>SUM(C271:C274)</f>
        <v>35064873.550000004</v>
      </c>
      <c r="D270" s="7">
        <f>SUM(D271:D274)</f>
        <v>274910000</v>
      </c>
      <c r="E270" s="145">
        <f>SUM(E271:E274)</f>
        <v>50673600.740000002</v>
      </c>
      <c r="F270" s="145">
        <f>D270+E270</f>
        <v>325583600.74000001</v>
      </c>
      <c r="G270" s="145">
        <f>G271+G272</f>
        <v>289351840.20999998</v>
      </c>
      <c r="H270" s="145">
        <f>F270-G270</f>
        <v>36231760.530000031</v>
      </c>
      <c r="I270" s="127">
        <f>G270/F270</f>
        <v>0.88871748930950156</v>
      </c>
      <c r="J270" s="145">
        <f>SUM(J271:J274)</f>
        <v>1863965.6199999999</v>
      </c>
      <c r="K270" s="145">
        <f>SUM(K271:K274)</f>
        <v>26681335.590000007</v>
      </c>
      <c r="L270" s="127">
        <f>(K270+J270)/F270</f>
        <v>8.7674259837169491E-2</v>
      </c>
      <c r="M270" s="145">
        <f>K270+G270+J270</f>
        <v>317897141.42000002</v>
      </c>
      <c r="N270" s="145">
        <f>H270-K270-J270</f>
        <v>7686459.3200000236</v>
      </c>
      <c r="O270" s="213">
        <f>M270/F270</f>
        <v>0.97639174914667115</v>
      </c>
      <c r="P270" s="130"/>
      <c r="Q270" s="145">
        <f>SUM(Q271:Q274)</f>
        <v>0</v>
      </c>
      <c r="R270" s="145">
        <f>SUM(R271:R274)</f>
        <v>0</v>
      </c>
      <c r="S270" s="208">
        <f>+N270+C270+Q270+R270</f>
        <v>42751332.870000027</v>
      </c>
      <c r="T270" s="127">
        <f t="shared" si="25"/>
        <v>0.88145982606979412</v>
      </c>
      <c r="U270" s="130"/>
      <c r="V270" s="145">
        <f>SUM(V271:V274)</f>
        <v>0</v>
      </c>
      <c r="W270" s="145">
        <f>SUM(W271:W274)</f>
        <v>0</v>
      </c>
      <c r="X270" s="145">
        <f>SUM(X271:X274)</f>
        <v>0</v>
      </c>
      <c r="Y270" s="42"/>
      <c r="Z270" s="7">
        <f>SUM(Z271:Z274)</f>
        <v>0</v>
      </c>
      <c r="AA270" s="7">
        <f>SUM(AA271:AA274)</f>
        <v>0</v>
      </c>
      <c r="AB270" s="7">
        <f>SUM(AB271:AB274)</f>
        <v>0</v>
      </c>
    </row>
    <row r="271" spans="1:28" s="23" customFormat="1" x14ac:dyDescent="0.25">
      <c r="A271" s="45" t="s">
        <v>31</v>
      </c>
      <c r="B271" s="46"/>
      <c r="C271" s="7">
        <f t="shared" ref="C271:E272" si="29">+C23+C61+C265</f>
        <v>3842407.7000000007</v>
      </c>
      <c r="D271" s="7">
        <f t="shared" si="29"/>
        <v>7620000</v>
      </c>
      <c r="E271" s="145">
        <f t="shared" si="29"/>
        <v>16573663.880000001</v>
      </c>
      <c r="F271" s="145">
        <f>D271+E271</f>
        <v>24193663.880000003</v>
      </c>
      <c r="G271" s="145">
        <f>+G23+G61+G265</f>
        <v>21095549.059999999</v>
      </c>
      <c r="H271" s="145">
        <f>F271-G271</f>
        <v>3098114.820000004</v>
      </c>
      <c r="I271" s="127">
        <f>G271/F271</f>
        <v>0.87194519873605836</v>
      </c>
      <c r="J271" s="145">
        <f>+J23+J61+J265</f>
        <v>0</v>
      </c>
      <c r="K271" s="145">
        <f>+K23+K61+K265</f>
        <v>0</v>
      </c>
      <c r="L271" s="127">
        <f>(K271+J271)/F271</f>
        <v>0</v>
      </c>
      <c r="M271" s="145">
        <f>K271+G271+J271</f>
        <v>21095549.059999999</v>
      </c>
      <c r="N271" s="145">
        <f>H271-K271-J271</f>
        <v>3098114.820000004</v>
      </c>
      <c r="O271" s="213">
        <f>M271/F271</f>
        <v>0.87194519873605836</v>
      </c>
      <c r="P271" s="130"/>
      <c r="Q271" s="145">
        <f>+Q23+Q61+Q265</f>
        <v>0</v>
      </c>
      <c r="R271" s="145">
        <f>+R23+R61+R265</f>
        <v>0</v>
      </c>
      <c r="S271" s="208">
        <f>+N271+C271+Q271+R271</f>
        <v>6940522.5200000051</v>
      </c>
      <c r="T271" s="127">
        <f t="shared" si="25"/>
        <v>0.75244311599806513</v>
      </c>
      <c r="U271" s="130"/>
      <c r="V271" s="145">
        <f t="shared" ref="V271:X272" si="30">+V23+V61+V265</f>
        <v>0</v>
      </c>
      <c r="W271" s="145">
        <f t="shared" si="30"/>
        <v>0</v>
      </c>
      <c r="X271" s="145">
        <f t="shared" si="30"/>
        <v>0</v>
      </c>
      <c r="Y271" s="42"/>
      <c r="Z271" s="7">
        <f t="shared" ref="Z271:AB272" si="31">+Z23+Z61+Z265</f>
        <v>0</v>
      </c>
      <c r="AA271" s="7">
        <f t="shared" si="31"/>
        <v>0</v>
      </c>
      <c r="AB271" s="7">
        <f t="shared" si="31"/>
        <v>0</v>
      </c>
    </row>
    <row r="272" spans="1:28" s="23" customFormat="1" x14ac:dyDescent="0.25">
      <c r="A272" s="45" t="s">
        <v>32</v>
      </c>
      <c r="B272" s="46"/>
      <c r="C272" s="7">
        <f t="shared" si="29"/>
        <v>31222465.850000001</v>
      </c>
      <c r="D272" s="7">
        <f t="shared" si="29"/>
        <v>267290000</v>
      </c>
      <c r="E272" s="145">
        <f t="shared" si="29"/>
        <v>34099936.859999999</v>
      </c>
      <c r="F272" s="145">
        <f>D272+E272</f>
        <v>301389936.86000001</v>
      </c>
      <c r="G272" s="145">
        <f>+G24+G62+G266</f>
        <v>268256291.14999998</v>
      </c>
      <c r="H272" s="145">
        <f>F272-G272</f>
        <v>33133645.710000038</v>
      </c>
      <c r="I272" s="127">
        <f>G272/F272</f>
        <v>0.8900638619351412</v>
      </c>
      <c r="J272" s="145">
        <f>+J24+J62+J266</f>
        <v>1863965.6199999999</v>
      </c>
      <c r="K272" s="145">
        <f>+K24+K62+K266</f>
        <v>26681335.590000007</v>
      </c>
      <c r="L272" s="127">
        <f>(K272+J272)/F272</f>
        <v>9.4712190816310216E-2</v>
      </c>
      <c r="M272" s="145">
        <f>K272+G272+J272</f>
        <v>296801592.36000001</v>
      </c>
      <c r="N272" s="145">
        <f>H272-K272-J272</f>
        <v>4588344.5000000307</v>
      </c>
      <c r="O272" s="213">
        <f>M272/F272</f>
        <v>0.98477605275145152</v>
      </c>
      <c r="P272" s="130"/>
      <c r="Q272" s="145">
        <f>+Q24+Q62+Q266</f>
        <v>0</v>
      </c>
      <c r="R272" s="145">
        <f>+R24+R62+R266</f>
        <v>0</v>
      </c>
      <c r="S272" s="208">
        <f>+N272+C272+Q272+R272</f>
        <v>35810810.350000031</v>
      </c>
      <c r="T272" s="127">
        <f t="shared" si="25"/>
        <v>0.89233471133900277</v>
      </c>
      <c r="U272" s="130"/>
      <c r="V272" s="145">
        <f t="shared" si="30"/>
        <v>0</v>
      </c>
      <c r="W272" s="145">
        <f t="shared" si="30"/>
        <v>0</v>
      </c>
      <c r="X272" s="145">
        <f t="shared" si="30"/>
        <v>0</v>
      </c>
      <c r="Y272" s="42"/>
      <c r="Z272" s="7">
        <f t="shared" si="31"/>
        <v>0</v>
      </c>
      <c r="AA272" s="7">
        <f t="shared" si="31"/>
        <v>0</v>
      </c>
      <c r="AB272" s="7">
        <f t="shared" si="31"/>
        <v>0</v>
      </c>
    </row>
    <row r="273" spans="1:28" s="23" customFormat="1" hidden="1" x14ac:dyDescent="0.25">
      <c r="A273" s="45" t="s">
        <v>54</v>
      </c>
      <c r="B273" s="46"/>
      <c r="C273" s="7">
        <f>+C267</f>
        <v>0</v>
      </c>
      <c r="D273" s="7">
        <f>+D267</f>
        <v>0</v>
      </c>
      <c r="E273" s="145">
        <f>+E267</f>
        <v>0</v>
      </c>
      <c r="F273" s="145">
        <f>D273+E273</f>
        <v>0</v>
      </c>
      <c r="G273" s="145">
        <f>+G267</f>
        <v>0</v>
      </c>
      <c r="H273" s="145">
        <f>F273-G273</f>
        <v>0</v>
      </c>
      <c r="I273" s="127" t="e">
        <f>G273/F273</f>
        <v>#DIV/0!</v>
      </c>
      <c r="J273" s="145">
        <f>+J267</f>
        <v>0</v>
      </c>
      <c r="K273" s="145">
        <f>+K267</f>
        <v>0</v>
      </c>
      <c r="L273" s="127" t="e">
        <f>(K273+J273)/F273</f>
        <v>#DIV/0!</v>
      </c>
      <c r="M273" s="145">
        <f>K273+G273+J273</f>
        <v>0</v>
      </c>
      <c r="N273" s="145">
        <f>H273-K273-J273</f>
        <v>0</v>
      </c>
      <c r="O273" s="213" t="e">
        <f>M273/F273</f>
        <v>#DIV/0!</v>
      </c>
      <c r="P273" s="130"/>
      <c r="Q273" s="145">
        <f>+Q267</f>
        <v>0</v>
      </c>
      <c r="R273" s="145">
        <f>+R267</f>
        <v>0</v>
      </c>
      <c r="S273" s="208">
        <f>+N273+C273+Q273+R273</f>
        <v>0</v>
      </c>
      <c r="T273" s="127" t="e">
        <f t="shared" si="25"/>
        <v>#DIV/0!</v>
      </c>
      <c r="U273" s="130"/>
      <c r="V273" s="145">
        <f>+V267</f>
        <v>0</v>
      </c>
      <c r="W273" s="145">
        <f>+W267</f>
        <v>0</v>
      </c>
      <c r="X273" s="145">
        <f>+X267</f>
        <v>0</v>
      </c>
      <c r="Y273" s="42"/>
      <c r="Z273" s="7">
        <f>+Z267</f>
        <v>0</v>
      </c>
      <c r="AA273" s="7">
        <f>+AA267</f>
        <v>0</v>
      </c>
      <c r="AB273" s="7">
        <f>+AB267</f>
        <v>0</v>
      </c>
    </row>
    <row r="274" spans="1:28" s="23" customFormat="1" hidden="1" x14ac:dyDescent="0.25">
      <c r="A274" s="45" t="s">
        <v>33</v>
      </c>
      <c r="B274" s="46"/>
      <c r="C274" s="7">
        <f>+C25+C63+C268</f>
        <v>0</v>
      </c>
      <c r="D274" s="7">
        <f>+D25+D63+D268</f>
        <v>0</v>
      </c>
      <c r="E274" s="145">
        <f>+E25+E63+E268</f>
        <v>0</v>
      </c>
      <c r="F274" s="145">
        <f>D274+E274</f>
        <v>0</v>
      </c>
      <c r="G274" s="145">
        <f>+G25+G63+G268</f>
        <v>0</v>
      </c>
      <c r="H274" s="145">
        <f>F274-G274</f>
        <v>0</v>
      </c>
      <c r="I274" s="127" t="e">
        <f>G274/F274</f>
        <v>#DIV/0!</v>
      </c>
      <c r="J274" s="145">
        <f>+J25+J63+J268</f>
        <v>0</v>
      </c>
      <c r="K274" s="145">
        <f>+K25+K63+K268</f>
        <v>0</v>
      </c>
      <c r="L274" s="127" t="e">
        <f>(K274+J274)/F274</f>
        <v>#DIV/0!</v>
      </c>
      <c r="M274" s="145">
        <f>K274+G274+J274</f>
        <v>0</v>
      </c>
      <c r="N274" s="145">
        <f>H274-K274-J274</f>
        <v>0</v>
      </c>
      <c r="O274" s="213" t="e">
        <f>M274/F274</f>
        <v>#DIV/0!</v>
      </c>
      <c r="P274" s="130"/>
      <c r="Q274" s="145">
        <f>+Q25+Q63+Q268</f>
        <v>0</v>
      </c>
      <c r="R274" s="145">
        <f>+R25+R63+R268</f>
        <v>0</v>
      </c>
      <c r="S274" s="208">
        <f>+N274+C274+Q274+R274</f>
        <v>0</v>
      </c>
      <c r="T274" s="127" t="e">
        <f t="shared" si="25"/>
        <v>#DIV/0!</v>
      </c>
      <c r="U274" s="130"/>
      <c r="V274" s="145">
        <f>+V25+V63+V268</f>
        <v>0</v>
      </c>
      <c r="W274" s="145">
        <f>+W25+W63+W268</f>
        <v>0</v>
      </c>
      <c r="X274" s="145">
        <f>+X25+X63+X268</f>
        <v>0</v>
      </c>
      <c r="Y274" s="42"/>
      <c r="Z274" s="7">
        <f>+Z25+Z63+Z268</f>
        <v>0</v>
      </c>
      <c r="AA274" s="7">
        <f>+AA25+AA63+AA268</f>
        <v>0</v>
      </c>
      <c r="AB274" s="7">
        <f>+AB25+AB63+AB268</f>
        <v>0</v>
      </c>
    </row>
    <row r="275" spans="1:28" hidden="1" x14ac:dyDescent="0.25">
      <c r="A275" s="60"/>
      <c r="B275" s="61"/>
      <c r="C275" s="6"/>
      <c r="D275" s="6"/>
      <c r="E275" s="140"/>
      <c r="F275" s="142"/>
      <c r="G275" s="142"/>
      <c r="H275" s="142"/>
      <c r="I275" s="141"/>
      <c r="J275" s="188"/>
      <c r="K275" s="142"/>
      <c r="L275" s="141"/>
      <c r="M275" s="142"/>
      <c r="N275" s="142"/>
      <c r="O275" s="205"/>
      <c r="Q275" s="140"/>
      <c r="R275" s="140"/>
      <c r="S275" s="142"/>
      <c r="T275" s="206"/>
      <c r="V275" s="140"/>
      <c r="W275" s="140"/>
      <c r="X275" s="140"/>
      <c r="Y275" s="48"/>
      <c r="Z275" s="6"/>
      <c r="AA275" s="6"/>
      <c r="AB275" s="6"/>
    </row>
    <row r="276" spans="1:28" hidden="1" x14ac:dyDescent="0.25">
      <c r="A276" s="45" t="s">
        <v>124</v>
      </c>
      <c r="B276" s="61"/>
      <c r="C276" s="6"/>
      <c r="D276" s="6"/>
      <c r="E276" s="140"/>
      <c r="F276" s="142"/>
      <c r="G276" s="142"/>
      <c r="H276" s="142"/>
      <c r="I276" s="141"/>
      <c r="J276" s="188"/>
      <c r="K276" s="142"/>
      <c r="L276" s="141"/>
      <c r="M276" s="142"/>
      <c r="N276" s="142"/>
      <c r="O276" s="205"/>
      <c r="Q276" s="140"/>
      <c r="R276" s="140"/>
      <c r="S276" s="142"/>
      <c r="T276" s="206"/>
      <c r="V276" s="183"/>
      <c r="W276" s="183"/>
      <c r="X276" s="183"/>
      <c r="Y276" s="48"/>
      <c r="Z276" s="12"/>
      <c r="AA276" s="12"/>
      <c r="AB276" s="12"/>
    </row>
    <row r="277" spans="1:28" ht="31.5" hidden="1" customHeight="1" x14ac:dyDescent="0.25">
      <c r="A277" s="64" t="s">
        <v>125</v>
      </c>
      <c r="B277" s="61"/>
      <c r="C277" s="6">
        <f>Jan!N277</f>
        <v>0</v>
      </c>
      <c r="D277" s="6">
        <f>W277+AA277</f>
        <v>0</v>
      </c>
      <c r="E277" s="140"/>
      <c r="F277" s="145">
        <f>D277+E277</f>
        <v>0</v>
      </c>
      <c r="G277" s="142"/>
      <c r="H277" s="145">
        <f>F277-G277</f>
        <v>0</v>
      </c>
      <c r="I277" s="127" t="e">
        <f>G277/F277</f>
        <v>#DIV/0!</v>
      </c>
      <c r="J277" s="214"/>
      <c r="K277" s="142"/>
      <c r="L277" s="127" t="e">
        <f>(K277+J277)/F277</f>
        <v>#DIV/0!</v>
      </c>
      <c r="M277" s="145">
        <f>K277+G277+J277</f>
        <v>0</v>
      </c>
      <c r="N277" s="145">
        <f>H277-K277-J277</f>
        <v>0</v>
      </c>
      <c r="O277" s="127" t="e">
        <f>M277/F277</f>
        <v>#DIV/0!</v>
      </c>
      <c r="Q277" s="140"/>
      <c r="R277" s="140">
        <f>+X277+AB277</f>
        <v>0</v>
      </c>
      <c r="S277" s="208">
        <f>+N277+C277+Q277+R277</f>
        <v>0</v>
      </c>
      <c r="T277" s="127" t="e">
        <f>+M277/(Q277+F277+R277+C277)</f>
        <v>#DIV/0!</v>
      </c>
      <c r="V277" s="140"/>
      <c r="W277" s="140"/>
      <c r="X277" s="140"/>
      <c r="Y277" s="48"/>
      <c r="Z277" s="6"/>
      <c r="AA277" s="6"/>
      <c r="AB277" s="6"/>
    </row>
    <row r="278" spans="1:28" ht="31.5" hidden="1" customHeight="1" x14ac:dyDescent="0.25">
      <c r="A278" s="64" t="s">
        <v>126</v>
      </c>
      <c r="B278" s="61"/>
      <c r="C278" s="6">
        <f>Jan!N278</f>
        <v>0</v>
      </c>
      <c r="D278" s="6">
        <f>W278+AA278</f>
        <v>0</v>
      </c>
      <c r="E278" s="140"/>
      <c r="F278" s="145">
        <f>D278+E278</f>
        <v>0</v>
      </c>
      <c r="G278" s="142"/>
      <c r="H278" s="145">
        <f>F278-G278</f>
        <v>0</v>
      </c>
      <c r="I278" s="127" t="e">
        <f>G278/F278</f>
        <v>#DIV/0!</v>
      </c>
      <c r="J278" s="214"/>
      <c r="K278" s="142"/>
      <c r="L278" s="127" t="e">
        <f>(K278+J278)/F278</f>
        <v>#DIV/0!</v>
      </c>
      <c r="M278" s="145">
        <f>K278+G278+J278</f>
        <v>0</v>
      </c>
      <c r="N278" s="145">
        <f>H278-K278-J278</f>
        <v>0</v>
      </c>
      <c r="O278" s="127" t="e">
        <f>M278/F278</f>
        <v>#DIV/0!</v>
      </c>
      <c r="Q278" s="140"/>
      <c r="R278" s="140">
        <f>+X278+AB278</f>
        <v>0</v>
      </c>
      <c r="S278" s="208">
        <f>+N278+C278+Q278+R278</f>
        <v>0</v>
      </c>
      <c r="T278" s="127" t="e">
        <f>+M278/(Q278+F278+R278+C278)</f>
        <v>#DIV/0!</v>
      </c>
      <c r="V278" s="140"/>
      <c r="W278" s="140"/>
      <c r="X278" s="140"/>
      <c r="Y278" s="48"/>
      <c r="Z278" s="6"/>
      <c r="AA278" s="6"/>
      <c r="AB278" s="6"/>
    </row>
    <row r="279" spans="1:28" ht="30" hidden="1" x14ac:dyDescent="0.25">
      <c r="A279" s="64" t="s">
        <v>127</v>
      </c>
      <c r="B279" s="61"/>
      <c r="C279" s="6">
        <f>Jan!N279</f>
        <v>0</v>
      </c>
      <c r="D279" s="6">
        <f>W279+AA279</f>
        <v>0</v>
      </c>
      <c r="E279" s="140"/>
      <c r="F279" s="145">
        <f>D279+E279</f>
        <v>0</v>
      </c>
      <c r="G279" s="142"/>
      <c r="H279" s="145">
        <f>F279-G279</f>
        <v>0</v>
      </c>
      <c r="I279" s="127" t="e">
        <f>G279/F279</f>
        <v>#DIV/0!</v>
      </c>
      <c r="J279" s="214"/>
      <c r="K279" s="142"/>
      <c r="L279" s="127" t="e">
        <f>(K279+J279)/F279</f>
        <v>#DIV/0!</v>
      </c>
      <c r="M279" s="145">
        <f>K279+G279+J279</f>
        <v>0</v>
      </c>
      <c r="N279" s="145">
        <f>H279-K279-J279</f>
        <v>0</v>
      </c>
      <c r="O279" s="127" t="e">
        <f>M279/F279</f>
        <v>#DIV/0!</v>
      </c>
      <c r="Q279" s="140"/>
      <c r="R279" s="140">
        <f>+X279+AB279</f>
        <v>0</v>
      </c>
      <c r="S279" s="208">
        <f>+N279+C279+Q279+R279</f>
        <v>0</v>
      </c>
      <c r="T279" s="127" t="e">
        <f>+M279/(Q279+F279+R279+C279)</f>
        <v>#DIV/0!</v>
      </c>
      <c r="V279" s="183"/>
      <c r="W279" s="183"/>
      <c r="X279" s="183"/>
      <c r="Y279" s="48"/>
      <c r="Z279" s="12"/>
      <c r="AA279" s="12"/>
      <c r="AB279" s="12"/>
    </row>
    <row r="280" spans="1:28" hidden="1" x14ac:dyDescent="0.25">
      <c r="A280" s="64" t="s">
        <v>132</v>
      </c>
      <c r="B280" s="61"/>
      <c r="C280" s="6">
        <f>Jan!N280</f>
        <v>0</v>
      </c>
      <c r="D280" s="6">
        <f>W280+AA280</f>
        <v>0</v>
      </c>
      <c r="E280" s="140"/>
      <c r="F280" s="145">
        <f>D280+E280</f>
        <v>0</v>
      </c>
      <c r="G280" s="140"/>
      <c r="H280" s="145">
        <f>F280-G280</f>
        <v>0</v>
      </c>
      <c r="I280" s="127" t="e">
        <f>G280/F280</f>
        <v>#DIV/0!</v>
      </c>
      <c r="J280" s="214"/>
      <c r="K280" s="183"/>
      <c r="L280" s="127" t="e">
        <f>(K280+J280)/F280</f>
        <v>#DIV/0!</v>
      </c>
      <c r="M280" s="145">
        <f>K280+G280+J280</f>
        <v>0</v>
      </c>
      <c r="N280" s="145">
        <f>H280-K280-J280</f>
        <v>0</v>
      </c>
      <c r="O280" s="127" t="e">
        <f>M280/F280</f>
        <v>#DIV/0!</v>
      </c>
      <c r="Q280" s="140"/>
      <c r="R280" s="140">
        <f>+X280+AB280</f>
        <v>0</v>
      </c>
      <c r="S280" s="208">
        <f>+N280+C280+Q280+R280</f>
        <v>0</v>
      </c>
      <c r="T280" s="127" t="e">
        <f>+M280/(Q280+F280+R280+C280)</f>
        <v>#DIV/0!</v>
      </c>
      <c r="V280" s="140"/>
      <c r="W280" s="140"/>
      <c r="X280" s="140"/>
      <c r="Y280" s="48"/>
      <c r="Z280" s="6"/>
      <c r="AA280" s="6"/>
      <c r="AB280" s="6"/>
    </row>
    <row r="281" spans="1:28" hidden="1" x14ac:dyDescent="0.25">
      <c r="A281" s="64"/>
      <c r="B281" s="61"/>
      <c r="C281" s="6"/>
      <c r="D281" s="6"/>
      <c r="E281" s="140"/>
      <c r="F281" s="145"/>
      <c r="G281" s="140"/>
      <c r="H281" s="145"/>
      <c r="I281" s="127"/>
      <c r="J281" s="214"/>
      <c r="K281" s="140"/>
      <c r="L281" s="127"/>
      <c r="M281" s="145"/>
      <c r="N281" s="145"/>
      <c r="O281" s="127"/>
      <c r="Q281" s="140"/>
      <c r="R281" s="140"/>
      <c r="S281" s="208"/>
      <c r="T281" s="127"/>
      <c r="V281" s="140"/>
      <c r="W281" s="140"/>
      <c r="X281" s="140"/>
      <c r="Y281" s="48"/>
      <c r="Z281" s="6"/>
      <c r="AA281" s="6"/>
      <c r="AB281" s="6"/>
    </row>
    <row r="282" spans="1:28" hidden="1" x14ac:dyDescent="0.25">
      <c r="A282" s="64"/>
      <c r="B282" s="61"/>
      <c r="C282" s="6"/>
      <c r="D282" s="6"/>
      <c r="E282" s="140"/>
      <c r="F282" s="145"/>
      <c r="G282" s="140"/>
      <c r="H282" s="145"/>
      <c r="I282" s="127"/>
      <c r="J282" s="214"/>
      <c r="K282" s="183"/>
      <c r="L282" s="127"/>
      <c r="M282" s="145"/>
      <c r="N282" s="145"/>
      <c r="O282" s="127"/>
      <c r="Q282" s="140"/>
      <c r="R282" s="140"/>
      <c r="S282" s="208"/>
      <c r="T282" s="127"/>
      <c r="V282" s="140"/>
      <c r="W282" s="140"/>
      <c r="X282" s="140"/>
      <c r="Y282" s="48"/>
      <c r="Z282" s="6"/>
      <c r="AA282" s="6"/>
      <c r="AB282" s="6"/>
    </row>
    <row r="283" spans="1:28" hidden="1" x14ac:dyDescent="0.25">
      <c r="A283" s="64"/>
      <c r="B283" s="61"/>
      <c r="C283" s="6"/>
      <c r="D283" s="6"/>
      <c r="E283" s="140"/>
      <c r="F283" s="145"/>
      <c r="G283" s="140"/>
      <c r="H283" s="145"/>
      <c r="I283" s="127"/>
      <c r="J283" s="214"/>
      <c r="K283" s="183"/>
      <c r="L283" s="127"/>
      <c r="M283" s="145"/>
      <c r="N283" s="145"/>
      <c r="O283" s="127"/>
      <c r="Q283" s="140"/>
      <c r="R283" s="140"/>
      <c r="S283" s="208"/>
      <c r="T283" s="127"/>
      <c r="V283" s="140"/>
      <c r="W283" s="140"/>
      <c r="X283" s="140"/>
      <c r="Y283" s="48"/>
      <c r="Z283" s="6"/>
      <c r="AA283" s="6"/>
      <c r="AB283" s="6"/>
    </row>
    <row r="284" spans="1:28" hidden="1" x14ac:dyDescent="0.25">
      <c r="A284" s="64"/>
      <c r="B284" s="61"/>
      <c r="C284" s="6"/>
      <c r="D284" s="6"/>
      <c r="E284" s="140"/>
      <c r="F284" s="145"/>
      <c r="G284" s="140"/>
      <c r="H284" s="145"/>
      <c r="I284" s="127"/>
      <c r="J284" s="214"/>
      <c r="K284" s="183"/>
      <c r="L284" s="127"/>
      <c r="M284" s="145"/>
      <c r="N284" s="145"/>
      <c r="O284" s="127"/>
      <c r="Q284" s="140"/>
      <c r="R284" s="140"/>
      <c r="S284" s="208"/>
      <c r="T284" s="127"/>
      <c r="V284" s="140"/>
      <c r="W284" s="140"/>
      <c r="X284" s="140"/>
      <c r="Y284" s="48"/>
      <c r="Z284" s="6"/>
      <c r="AA284" s="6"/>
      <c r="AB284" s="6"/>
    </row>
    <row r="285" spans="1:28" hidden="1" x14ac:dyDescent="0.25">
      <c r="A285" s="64"/>
      <c r="B285" s="61"/>
      <c r="C285" s="6"/>
      <c r="D285" s="6"/>
      <c r="E285" s="140"/>
      <c r="F285" s="145"/>
      <c r="G285" s="140"/>
      <c r="H285" s="145"/>
      <c r="I285" s="127"/>
      <c r="J285" s="214"/>
      <c r="K285" s="183"/>
      <c r="L285" s="127"/>
      <c r="M285" s="145"/>
      <c r="N285" s="145"/>
      <c r="O285" s="127"/>
      <c r="Q285" s="140"/>
      <c r="R285" s="140"/>
      <c r="S285" s="208"/>
      <c r="T285" s="127"/>
      <c r="V285" s="140"/>
      <c r="W285" s="140"/>
      <c r="X285" s="140"/>
      <c r="Y285" s="48"/>
      <c r="Z285" s="6"/>
      <c r="AA285" s="6"/>
      <c r="AB285" s="6"/>
    </row>
    <row r="286" spans="1:28" hidden="1" x14ac:dyDescent="0.25">
      <c r="A286" s="64"/>
      <c r="B286" s="61"/>
      <c r="C286" s="6"/>
      <c r="D286" s="6"/>
      <c r="E286" s="140"/>
      <c r="F286" s="145"/>
      <c r="G286" s="140"/>
      <c r="H286" s="145"/>
      <c r="I286" s="127"/>
      <c r="J286" s="214"/>
      <c r="K286" s="142"/>
      <c r="L286" s="127"/>
      <c r="M286" s="145"/>
      <c r="N286" s="145"/>
      <c r="O286" s="127"/>
      <c r="Q286" s="140"/>
      <c r="R286" s="140"/>
      <c r="S286" s="208"/>
      <c r="T286" s="127"/>
      <c r="V286" s="140"/>
      <c r="W286" s="140"/>
      <c r="X286" s="140"/>
      <c r="Y286" s="48"/>
      <c r="Z286" s="6"/>
      <c r="AA286" s="6"/>
      <c r="AB286" s="6"/>
    </row>
    <row r="287" spans="1:28" hidden="1" x14ac:dyDescent="0.25">
      <c r="A287" s="64"/>
      <c r="B287" s="61"/>
      <c r="C287" s="6"/>
      <c r="D287" s="6"/>
      <c r="E287" s="140"/>
      <c r="F287" s="145"/>
      <c r="G287" s="142"/>
      <c r="H287" s="145"/>
      <c r="I287" s="127"/>
      <c r="J287" s="214"/>
      <c r="K287" s="140"/>
      <c r="L287" s="127"/>
      <c r="M287" s="145"/>
      <c r="N287" s="145"/>
      <c r="O287" s="127"/>
      <c r="Q287" s="140"/>
      <c r="R287" s="140"/>
      <c r="S287" s="208"/>
      <c r="T287" s="127"/>
      <c r="V287" s="140"/>
      <c r="W287" s="140"/>
      <c r="X287" s="140"/>
      <c r="Y287" s="48"/>
      <c r="Z287" s="6"/>
      <c r="AA287" s="6"/>
      <c r="AB287" s="6"/>
    </row>
    <row r="288" spans="1:28" hidden="1" x14ac:dyDescent="0.25">
      <c r="A288" s="64"/>
      <c r="B288" s="61"/>
      <c r="C288" s="6"/>
      <c r="D288" s="6"/>
      <c r="E288" s="140"/>
      <c r="F288" s="145"/>
      <c r="G288" s="142"/>
      <c r="H288" s="145"/>
      <c r="I288" s="127"/>
      <c r="J288" s="214"/>
      <c r="K288" s="140"/>
      <c r="L288" s="127"/>
      <c r="M288" s="145"/>
      <c r="N288" s="145"/>
      <c r="O288" s="127"/>
      <c r="Q288" s="140"/>
      <c r="R288" s="140"/>
      <c r="S288" s="208"/>
      <c r="T288" s="127"/>
      <c r="V288" s="142"/>
      <c r="W288" s="142"/>
      <c r="X288" s="142"/>
      <c r="Y288" s="48"/>
      <c r="Z288" s="48"/>
      <c r="AA288" s="48"/>
      <c r="AB288" s="48"/>
    </row>
    <row r="289" spans="1:28" hidden="1" x14ac:dyDescent="0.25">
      <c r="A289" s="64"/>
      <c r="B289" s="61"/>
      <c r="C289" s="6"/>
      <c r="D289" s="6"/>
      <c r="E289" s="140"/>
      <c r="F289" s="145"/>
      <c r="G289" s="142"/>
      <c r="H289" s="145"/>
      <c r="I289" s="127"/>
      <c r="J289" s="214"/>
      <c r="K289" s="140"/>
      <c r="L289" s="127"/>
      <c r="M289" s="145"/>
      <c r="N289" s="145"/>
      <c r="O289" s="127"/>
      <c r="Q289" s="140"/>
      <c r="R289" s="140"/>
      <c r="S289" s="208"/>
      <c r="T289" s="127"/>
      <c r="V289" s="142"/>
      <c r="W289" s="142"/>
      <c r="X289" s="142"/>
      <c r="Y289" s="48"/>
      <c r="Z289" s="48"/>
      <c r="AA289" s="48"/>
      <c r="AB289" s="48"/>
    </row>
    <row r="290" spans="1:28" hidden="1" x14ac:dyDescent="0.25">
      <c r="A290" s="64"/>
      <c r="B290" s="61"/>
      <c r="C290" s="6"/>
      <c r="D290" s="6"/>
      <c r="E290" s="140"/>
      <c r="F290" s="145"/>
      <c r="G290" s="142"/>
      <c r="H290" s="145"/>
      <c r="I290" s="127"/>
      <c r="J290" s="214"/>
      <c r="K290" s="140"/>
      <c r="L290" s="127"/>
      <c r="M290" s="145"/>
      <c r="N290" s="145"/>
      <c r="O290" s="127"/>
      <c r="Q290" s="140"/>
      <c r="R290" s="140"/>
      <c r="S290" s="208"/>
      <c r="T290" s="127"/>
      <c r="V290" s="142"/>
      <c r="W290" s="142"/>
      <c r="X290" s="142"/>
      <c r="Y290" s="48"/>
      <c r="Z290" s="48"/>
      <c r="AA290" s="48"/>
      <c r="AB290" s="48"/>
    </row>
    <row r="291" spans="1:28" hidden="1" x14ac:dyDescent="0.25">
      <c r="A291" s="64"/>
      <c r="B291" s="61"/>
      <c r="C291" s="6"/>
      <c r="D291" s="6"/>
      <c r="E291" s="140"/>
      <c r="F291" s="145"/>
      <c r="G291" s="142"/>
      <c r="H291" s="145"/>
      <c r="I291" s="127"/>
      <c r="J291" s="214"/>
      <c r="K291" s="140"/>
      <c r="L291" s="127"/>
      <c r="M291" s="145"/>
      <c r="N291" s="145"/>
      <c r="O291" s="127"/>
      <c r="Q291" s="140"/>
      <c r="R291" s="140"/>
      <c r="S291" s="208"/>
      <c r="T291" s="127"/>
      <c r="V291" s="142"/>
      <c r="W291" s="142"/>
      <c r="X291" s="142"/>
      <c r="Y291" s="48"/>
      <c r="Z291" s="48"/>
      <c r="AA291" s="48"/>
      <c r="AB291" s="48"/>
    </row>
    <row r="292" spans="1:28" hidden="1" x14ac:dyDescent="0.25">
      <c r="A292" s="64"/>
      <c r="B292" s="61"/>
      <c r="C292" s="6"/>
      <c r="D292" s="6"/>
      <c r="E292" s="140"/>
      <c r="F292" s="145"/>
      <c r="G292" s="140"/>
      <c r="H292" s="145"/>
      <c r="I292" s="127"/>
      <c r="J292" s="214"/>
      <c r="K292" s="140"/>
      <c r="L292" s="127"/>
      <c r="M292" s="145"/>
      <c r="N292" s="145"/>
      <c r="O292" s="127"/>
      <c r="Q292" s="140"/>
      <c r="R292" s="140"/>
      <c r="S292" s="208"/>
      <c r="T292" s="127"/>
      <c r="V292" s="140"/>
      <c r="W292" s="140"/>
      <c r="X292" s="140"/>
      <c r="Y292" s="48"/>
      <c r="Z292" s="6"/>
      <c r="AA292" s="6"/>
      <c r="AB292" s="6"/>
    </row>
    <row r="293" spans="1:28" hidden="1" x14ac:dyDescent="0.25">
      <c r="A293" s="64"/>
      <c r="B293" s="61"/>
      <c r="C293" s="6"/>
      <c r="D293" s="6"/>
      <c r="E293" s="140"/>
      <c r="F293" s="145"/>
      <c r="G293" s="140"/>
      <c r="H293" s="145"/>
      <c r="I293" s="127"/>
      <c r="J293" s="214"/>
      <c r="K293" s="140"/>
      <c r="L293" s="127"/>
      <c r="M293" s="145"/>
      <c r="N293" s="145"/>
      <c r="O293" s="127"/>
      <c r="Q293" s="140"/>
      <c r="R293" s="140"/>
      <c r="S293" s="208"/>
      <c r="T293" s="127"/>
      <c r="V293" s="140"/>
      <c r="W293" s="140"/>
      <c r="X293" s="140"/>
      <c r="Y293" s="48"/>
      <c r="Z293" s="6"/>
      <c r="AA293" s="6"/>
      <c r="AB293" s="6"/>
    </row>
    <row r="294" spans="1:28" hidden="1" x14ac:dyDescent="0.25">
      <c r="A294" s="64"/>
      <c r="B294" s="61"/>
      <c r="C294" s="6"/>
      <c r="D294" s="6"/>
      <c r="E294" s="140"/>
      <c r="F294" s="145"/>
      <c r="G294" s="140"/>
      <c r="H294" s="145"/>
      <c r="I294" s="127"/>
      <c r="J294" s="214"/>
      <c r="K294" s="140"/>
      <c r="L294" s="127"/>
      <c r="M294" s="145"/>
      <c r="N294" s="145"/>
      <c r="O294" s="127"/>
      <c r="Q294" s="140"/>
      <c r="R294" s="140"/>
      <c r="S294" s="208"/>
      <c r="T294" s="127"/>
      <c r="V294" s="140"/>
      <c r="W294" s="140"/>
      <c r="X294" s="140"/>
      <c r="Y294" s="48"/>
      <c r="Z294" s="6"/>
      <c r="AA294" s="6"/>
      <c r="AB294" s="6"/>
    </row>
    <row r="295" spans="1:28" hidden="1" x14ac:dyDescent="0.25">
      <c r="A295" s="64"/>
      <c r="B295" s="61"/>
      <c r="C295" s="6"/>
      <c r="D295" s="6"/>
      <c r="E295" s="140"/>
      <c r="F295" s="145"/>
      <c r="G295" s="140"/>
      <c r="H295" s="145"/>
      <c r="I295" s="127"/>
      <c r="J295" s="214"/>
      <c r="K295" s="140"/>
      <c r="L295" s="127"/>
      <c r="M295" s="145"/>
      <c r="N295" s="145"/>
      <c r="O295" s="127"/>
      <c r="Q295" s="140"/>
      <c r="R295" s="140"/>
      <c r="S295" s="208"/>
      <c r="T295" s="127"/>
      <c r="V295" s="140"/>
      <c r="W295" s="140"/>
      <c r="X295" s="140"/>
      <c r="Y295" s="48"/>
      <c r="Z295" s="6"/>
      <c r="AA295" s="6"/>
      <c r="AB295" s="6"/>
    </row>
    <row r="296" spans="1:28" hidden="1" x14ac:dyDescent="0.25">
      <c r="A296" s="64"/>
      <c r="B296" s="61"/>
      <c r="C296" s="6"/>
      <c r="D296" s="6"/>
      <c r="E296" s="140"/>
      <c r="F296" s="145"/>
      <c r="G296" s="140"/>
      <c r="H296" s="145"/>
      <c r="I296" s="127"/>
      <c r="J296" s="214"/>
      <c r="K296" s="140"/>
      <c r="L296" s="127"/>
      <c r="M296" s="145"/>
      <c r="N296" s="145"/>
      <c r="O296" s="127"/>
      <c r="Q296" s="140"/>
      <c r="R296" s="140"/>
      <c r="S296" s="208"/>
      <c r="T296" s="127"/>
      <c r="V296" s="140"/>
      <c r="W296" s="140"/>
      <c r="X296" s="140"/>
      <c r="Y296" s="48"/>
      <c r="Z296" s="6"/>
      <c r="AA296" s="6"/>
      <c r="AB296" s="6"/>
    </row>
    <row r="297" spans="1:28" hidden="1" x14ac:dyDescent="0.25">
      <c r="A297" s="64"/>
      <c r="B297" s="61"/>
      <c r="C297" s="6"/>
      <c r="D297" s="6"/>
      <c r="E297" s="140"/>
      <c r="F297" s="145"/>
      <c r="G297" s="140"/>
      <c r="H297" s="145"/>
      <c r="I297" s="127"/>
      <c r="J297" s="214"/>
      <c r="K297" s="140"/>
      <c r="L297" s="127"/>
      <c r="M297" s="145"/>
      <c r="N297" s="145"/>
      <c r="O297" s="127"/>
      <c r="Q297" s="140"/>
      <c r="R297" s="140"/>
      <c r="S297" s="208"/>
      <c r="T297" s="127"/>
      <c r="V297" s="140"/>
      <c r="W297" s="140"/>
      <c r="X297" s="140"/>
      <c r="Y297" s="48"/>
      <c r="Z297" s="6"/>
      <c r="AA297" s="6"/>
      <c r="AB297" s="6"/>
    </row>
    <row r="298" spans="1:28" hidden="1" x14ac:dyDescent="0.25">
      <c r="A298" s="64"/>
      <c r="B298" s="61"/>
      <c r="C298" s="6"/>
      <c r="D298" s="6"/>
      <c r="E298" s="140"/>
      <c r="F298" s="145"/>
      <c r="G298" s="140"/>
      <c r="H298" s="145"/>
      <c r="I298" s="127"/>
      <c r="J298" s="214"/>
      <c r="K298" s="140"/>
      <c r="L298" s="127"/>
      <c r="M298" s="145"/>
      <c r="N298" s="145"/>
      <c r="O298" s="127"/>
      <c r="Q298" s="140"/>
      <c r="R298" s="140"/>
      <c r="S298" s="208"/>
      <c r="T298" s="127"/>
      <c r="V298" s="140"/>
      <c r="W298" s="140"/>
      <c r="X298" s="140"/>
      <c r="Y298" s="48"/>
      <c r="Z298" s="6"/>
      <c r="AA298" s="6"/>
      <c r="AB298" s="6"/>
    </row>
    <row r="299" spans="1:28" hidden="1" x14ac:dyDescent="0.25">
      <c r="A299" s="64"/>
      <c r="B299" s="61"/>
      <c r="C299" s="6"/>
      <c r="D299" s="6"/>
      <c r="E299" s="140"/>
      <c r="F299" s="145"/>
      <c r="G299" s="140"/>
      <c r="H299" s="145"/>
      <c r="I299" s="127"/>
      <c r="J299" s="214"/>
      <c r="K299" s="140"/>
      <c r="L299" s="127"/>
      <c r="M299" s="145"/>
      <c r="N299" s="145"/>
      <c r="O299" s="127"/>
      <c r="Q299" s="140"/>
      <c r="R299" s="140"/>
      <c r="S299" s="208"/>
      <c r="T299" s="127"/>
      <c r="V299" s="140"/>
      <c r="W299" s="140"/>
      <c r="X299" s="140"/>
      <c r="Y299" s="48"/>
      <c r="Z299" s="6"/>
      <c r="AA299" s="6"/>
      <c r="AB299" s="6"/>
    </row>
    <row r="300" spans="1:28" hidden="1" x14ac:dyDescent="0.25">
      <c r="A300" s="64"/>
      <c r="B300" s="61"/>
      <c r="C300" s="6"/>
      <c r="D300" s="6"/>
      <c r="E300" s="140"/>
      <c r="F300" s="145"/>
      <c r="G300" s="140"/>
      <c r="H300" s="145"/>
      <c r="I300" s="127"/>
      <c r="J300" s="214"/>
      <c r="K300" s="140"/>
      <c r="L300" s="127"/>
      <c r="M300" s="145"/>
      <c r="N300" s="145"/>
      <c r="O300" s="127"/>
      <c r="Q300" s="140"/>
      <c r="R300" s="140"/>
      <c r="S300" s="208"/>
      <c r="T300" s="127"/>
      <c r="V300" s="140"/>
      <c r="W300" s="140"/>
      <c r="X300" s="140"/>
      <c r="Y300" s="48"/>
      <c r="Z300" s="6"/>
      <c r="AA300" s="6"/>
      <c r="AB300" s="6"/>
    </row>
    <row r="301" spans="1:28" hidden="1" x14ac:dyDescent="0.25">
      <c r="A301" s="64"/>
      <c r="B301" s="61"/>
      <c r="C301" s="6"/>
      <c r="D301" s="6"/>
      <c r="E301" s="140"/>
      <c r="F301" s="145"/>
      <c r="G301" s="140"/>
      <c r="H301" s="145"/>
      <c r="I301" s="127"/>
      <c r="J301" s="214"/>
      <c r="K301" s="140"/>
      <c r="L301" s="127"/>
      <c r="M301" s="145"/>
      <c r="N301" s="145"/>
      <c r="O301" s="127"/>
      <c r="Q301" s="140"/>
      <c r="R301" s="140"/>
      <c r="S301" s="208"/>
      <c r="T301" s="127"/>
      <c r="V301" s="140"/>
      <c r="W301" s="140"/>
      <c r="X301" s="140"/>
      <c r="Y301" s="48"/>
      <c r="Z301" s="6"/>
      <c r="AA301" s="6"/>
      <c r="AB301" s="6"/>
    </row>
    <row r="302" spans="1:28" hidden="1" x14ac:dyDescent="0.25">
      <c r="A302" s="64"/>
      <c r="B302" s="61"/>
      <c r="C302" s="6"/>
      <c r="D302" s="6"/>
      <c r="E302" s="140"/>
      <c r="F302" s="145"/>
      <c r="G302" s="140"/>
      <c r="H302" s="145"/>
      <c r="I302" s="127"/>
      <c r="J302" s="214"/>
      <c r="K302" s="140"/>
      <c r="L302" s="127"/>
      <c r="M302" s="145"/>
      <c r="N302" s="145"/>
      <c r="O302" s="127"/>
      <c r="Q302" s="140"/>
      <c r="R302" s="140"/>
      <c r="S302" s="208"/>
      <c r="T302" s="127"/>
      <c r="V302" s="140"/>
      <c r="W302" s="140"/>
      <c r="X302" s="140"/>
      <c r="Y302" s="48"/>
      <c r="Z302" s="6"/>
      <c r="AA302" s="6"/>
      <c r="AB302" s="6"/>
    </row>
    <row r="303" spans="1:28" hidden="1" x14ac:dyDescent="0.25">
      <c r="A303" s="64"/>
      <c r="B303" s="61"/>
      <c r="C303" s="6"/>
      <c r="D303" s="6"/>
      <c r="E303" s="140"/>
      <c r="F303" s="145"/>
      <c r="G303" s="140"/>
      <c r="H303" s="145"/>
      <c r="I303" s="127"/>
      <c r="J303" s="214"/>
      <c r="K303" s="140"/>
      <c r="L303" s="127"/>
      <c r="M303" s="145"/>
      <c r="N303" s="145"/>
      <c r="O303" s="127"/>
      <c r="Q303" s="140"/>
      <c r="R303" s="140"/>
      <c r="S303" s="208"/>
      <c r="T303" s="127"/>
      <c r="V303" s="140"/>
      <c r="W303" s="140"/>
      <c r="X303" s="140"/>
      <c r="Y303" s="48"/>
      <c r="Z303" s="6"/>
      <c r="AA303" s="6"/>
      <c r="AB303" s="6"/>
    </row>
    <row r="304" spans="1:28" hidden="1" x14ac:dyDescent="0.25">
      <c r="A304" s="64"/>
      <c r="B304" s="61"/>
      <c r="C304" s="6"/>
      <c r="D304" s="6"/>
      <c r="E304" s="140"/>
      <c r="F304" s="145"/>
      <c r="G304" s="140"/>
      <c r="H304" s="145"/>
      <c r="I304" s="127"/>
      <c r="J304" s="214"/>
      <c r="K304" s="140"/>
      <c r="L304" s="127"/>
      <c r="M304" s="145"/>
      <c r="N304" s="145"/>
      <c r="O304" s="127"/>
      <c r="Q304" s="140"/>
      <c r="R304" s="140"/>
      <c r="S304" s="208"/>
      <c r="T304" s="127"/>
      <c r="V304" s="140"/>
      <c r="W304" s="140"/>
      <c r="X304" s="140"/>
      <c r="Y304" s="48"/>
      <c r="Z304" s="6"/>
      <c r="AA304" s="6"/>
      <c r="AB304" s="6"/>
    </row>
    <row r="305" spans="1:28" hidden="1" x14ac:dyDescent="0.25">
      <c r="A305" s="64"/>
      <c r="B305" s="61"/>
      <c r="C305" s="6"/>
      <c r="D305" s="6"/>
      <c r="E305" s="140"/>
      <c r="F305" s="145"/>
      <c r="G305" s="140"/>
      <c r="H305" s="145"/>
      <c r="I305" s="127"/>
      <c r="J305" s="214"/>
      <c r="K305" s="140"/>
      <c r="L305" s="127"/>
      <c r="M305" s="145"/>
      <c r="N305" s="145"/>
      <c r="O305" s="127"/>
      <c r="Q305" s="140"/>
      <c r="R305" s="140"/>
      <c r="S305" s="208"/>
      <c r="T305" s="127"/>
      <c r="V305" s="140"/>
      <c r="W305" s="140"/>
      <c r="X305" s="140"/>
      <c r="Y305" s="48"/>
      <c r="Z305" s="6"/>
      <c r="AA305" s="6"/>
      <c r="AB305" s="6"/>
    </row>
    <row r="306" spans="1:28" hidden="1" x14ac:dyDescent="0.25">
      <c r="A306" s="64"/>
      <c r="B306" s="61"/>
      <c r="C306" s="6"/>
      <c r="D306" s="6"/>
      <c r="E306" s="140"/>
      <c r="F306" s="145"/>
      <c r="G306" s="140"/>
      <c r="H306" s="145"/>
      <c r="I306" s="127"/>
      <c r="J306" s="214"/>
      <c r="K306" s="140"/>
      <c r="L306" s="127"/>
      <c r="M306" s="145"/>
      <c r="N306" s="145"/>
      <c r="O306" s="127"/>
      <c r="Q306" s="140"/>
      <c r="R306" s="140"/>
      <c r="S306" s="208"/>
      <c r="T306" s="127"/>
      <c r="V306" s="140"/>
      <c r="W306" s="140"/>
      <c r="X306" s="140"/>
      <c r="Y306" s="48"/>
      <c r="Z306" s="6"/>
      <c r="AA306" s="6"/>
      <c r="AB306" s="6"/>
    </row>
    <row r="307" spans="1:28" hidden="1" x14ac:dyDescent="0.25">
      <c r="A307" s="64"/>
      <c r="B307" s="61"/>
      <c r="C307" s="6"/>
      <c r="D307" s="6"/>
      <c r="E307" s="140"/>
      <c r="F307" s="145"/>
      <c r="G307" s="140"/>
      <c r="H307" s="145"/>
      <c r="I307" s="127"/>
      <c r="J307" s="214"/>
      <c r="K307" s="140"/>
      <c r="L307" s="127"/>
      <c r="M307" s="145"/>
      <c r="N307" s="145"/>
      <c r="O307" s="127"/>
      <c r="Q307" s="140"/>
      <c r="R307" s="140"/>
      <c r="S307" s="208"/>
      <c r="T307" s="127"/>
      <c r="V307" s="140"/>
      <c r="W307" s="140"/>
      <c r="X307" s="140"/>
      <c r="Y307" s="48"/>
      <c r="Z307" s="6"/>
      <c r="AA307" s="6"/>
      <c r="AB307" s="6"/>
    </row>
    <row r="308" spans="1:28" hidden="1" x14ac:dyDescent="0.25">
      <c r="A308" s="64"/>
      <c r="B308" s="61"/>
      <c r="C308" s="6"/>
      <c r="D308" s="6"/>
      <c r="E308" s="140"/>
      <c r="F308" s="145"/>
      <c r="G308" s="140"/>
      <c r="H308" s="145"/>
      <c r="I308" s="127"/>
      <c r="J308" s="214"/>
      <c r="K308" s="140"/>
      <c r="L308" s="127"/>
      <c r="M308" s="145"/>
      <c r="N308" s="145"/>
      <c r="O308" s="127"/>
      <c r="Q308" s="140"/>
      <c r="R308" s="140"/>
      <c r="S308" s="208"/>
      <c r="T308" s="127"/>
      <c r="V308" s="140"/>
      <c r="W308" s="140"/>
      <c r="X308" s="140"/>
      <c r="Y308" s="48"/>
      <c r="Z308" s="6"/>
      <c r="AA308" s="6"/>
      <c r="AB308" s="6"/>
    </row>
    <row r="309" spans="1:28" hidden="1" x14ac:dyDescent="0.25">
      <c r="A309" s="64"/>
      <c r="B309" s="61"/>
      <c r="C309" s="6"/>
      <c r="D309" s="6"/>
      <c r="E309" s="140"/>
      <c r="F309" s="145"/>
      <c r="G309" s="140"/>
      <c r="H309" s="145"/>
      <c r="I309" s="127"/>
      <c r="J309" s="214"/>
      <c r="K309" s="140"/>
      <c r="L309" s="127"/>
      <c r="M309" s="145"/>
      <c r="N309" s="145"/>
      <c r="O309" s="127"/>
      <c r="Q309" s="140"/>
      <c r="R309" s="140"/>
      <c r="S309" s="208"/>
      <c r="T309" s="127"/>
      <c r="V309" s="140"/>
      <c r="W309" s="140"/>
      <c r="X309" s="140"/>
      <c r="Y309" s="48"/>
      <c r="Z309" s="6"/>
      <c r="AA309" s="6"/>
      <c r="AB309" s="6"/>
    </row>
    <row r="310" spans="1:28" hidden="1" x14ac:dyDescent="0.25">
      <c r="A310" s="64"/>
      <c r="B310" s="61"/>
      <c r="C310" s="6"/>
      <c r="D310" s="6"/>
      <c r="E310" s="140"/>
      <c r="F310" s="145"/>
      <c r="G310" s="140"/>
      <c r="H310" s="145"/>
      <c r="I310" s="127"/>
      <c r="J310" s="214"/>
      <c r="K310" s="140"/>
      <c r="L310" s="127"/>
      <c r="M310" s="145"/>
      <c r="N310" s="145"/>
      <c r="O310" s="127"/>
      <c r="Q310" s="140"/>
      <c r="R310" s="140"/>
      <c r="S310" s="208"/>
      <c r="T310" s="127"/>
      <c r="V310" s="140"/>
      <c r="W310" s="140"/>
      <c r="X310" s="140"/>
      <c r="Y310" s="48"/>
      <c r="Z310" s="6"/>
      <c r="AA310" s="6"/>
      <c r="AB310" s="6"/>
    </row>
    <row r="311" spans="1:28" hidden="1" x14ac:dyDescent="0.25">
      <c r="A311" s="64"/>
      <c r="B311" s="61"/>
      <c r="C311" s="6"/>
      <c r="D311" s="6"/>
      <c r="E311" s="140"/>
      <c r="F311" s="145"/>
      <c r="G311" s="140"/>
      <c r="H311" s="145"/>
      <c r="I311" s="127"/>
      <c r="J311" s="214"/>
      <c r="K311" s="140"/>
      <c r="L311" s="127"/>
      <c r="M311" s="145"/>
      <c r="N311" s="145"/>
      <c r="O311" s="127"/>
      <c r="Q311" s="140"/>
      <c r="R311" s="140"/>
      <c r="S311" s="208"/>
      <c r="T311" s="127"/>
      <c r="V311" s="140"/>
      <c r="W311" s="140"/>
      <c r="X311" s="140"/>
      <c r="Y311" s="48"/>
      <c r="Z311" s="6"/>
      <c r="AA311" s="6"/>
      <c r="AB311" s="6"/>
    </row>
    <row r="312" spans="1:28" hidden="1" x14ac:dyDescent="0.25">
      <c r="A312" s="64"/>
      <c r="B312" s="61"/>
      <c r="C312" s="6"/>
      <c r="D312" s="6"/>
      <c r="E312" s="140"/>
      <c r="F312" s="145"/>
      <c r="G312" s="140"/>
      <c r="H312" s="145"/>
      <c r="I312" s="127"/>
      <c r="J312" s="214"/>
      <c r="K312" s="140"/>
      <c r="L312" s="127"/>
      <c r="M312" s="145"/>
      <c r="N312" s="145"/>
      <c r="O312" s="127"/>
      <c r="Q312" s="140"/>
      <c r="R312" s="140"/>
      <c r="S312" s="208"/>
      <c r="T312" s="127"/>
      <c r="V312" s="140"/>
      <c r="W312" s="140"/>
      <c r="X312" s="140"/>
      <c r="Y312" s="48"/>
      <c r="Z312" s="6"/>
      <c r="AA312" s="6"/>
      <c r="AB312" s="6"/>
    </row>
    <row r="313" spans="1:28" hidden="1" x14ac:dyDescent="0.25">
      <c r="A313" s="64"/>
      <c r="B313" s="61"/>
      <c r="C313" s="6"/>
      <c r="D313" s="6"/>
      <c r="E313" s="140"/>
      <c r="F313" s="145"/>
      <c r="G313" s="140"/>
      <c r="H313" s="145"/>
      <c r="I313" s="127"/>
      <c r="J313" s="214"/>
      <c r="K313" s="140"/>
      <c r="L313" s="127"/>
      <c r="M313" s="145"/>
      <c r="N313" s="145"/>
      <c r="O313" s="127"/>
      <c r="Q313" s="140"/>
      <c r="R313" s="140"/>
      <c r="S313" s="208"/>
      <c r="T313" s="127"/>
      <c r="V313" s="140"/>
      <c r="W313" s="140"/>
      <c r="X313" s="140"/>
      <c r="Y313" s="48"/>
      <c r="Z313" s="6"/>
      <c r="AA313" s="6"/>
      <c r="AB313" s="6"/>
    </row>
    <row r="314" spans="1:28" hidden="1" x14ac:dyDescent="0.25">
      <c r="A314" s="64"/>
      <c r="B314" s="61"/>
      <c r="C314" s="6"/>
      <c r="D314" s="6"/>
      <c r="E314" s="140"/>
      <c r="F314" s="145"/>
      <c r="G314" s="140"/>
      <c r="H314" s="145"/>
      <c r="I314" s="127"/>
      <c r="J314" s="214"/>
      <c r="K314" s="140"/>
      <c r="L314" s="127"/>
      <c r="M314" s="145"/>
      <c r="N314" s="145"/>
      <c r="O314" s="127"/>
      <c r="Q314" s="140"/>
      <c r="R314" s="140"/>
      <c r="S314" s="208"/>
      <c r="T314" s="127"/>
      <c r="V314" s="140"/>
      <c r="W314" s="140"/>
      <c r="X314" s="140"/>
      <c r="Y314" s="48"/>
      <c r="Z314" s="6"/>
      <c r="AA314" s="6"/>
      <c r="AB314" s="6"/>
    </row>
    <row r="315" spans="1:28" hidden="1" x14ac:dyDescent="0.25">
      <c r="A315" s="64"/>
      <c r="B315" s="61"/>
      <c r="C315" s="6"/>
      <c r="D315" s="6"/>
      <c r="E315" s="140"/>
      <c r="F315" s="145"/>
      <c r="G315" s="140"/>
      <c r="H315" s="145"/>
      <c r="I315" s="127"/>
      <c r="J315" s="214"/>
      <c r="K315" s="140"/>
      <c r="L315" s="127"/>
      <c r="M315" s="145"/>
      <c r="N315" s="145"/>
      <c r="O315" s="127"/>
      <c r="Q315" s="140"/>
      <c r="R315" s="140"/>
      <c r="S315" s="208"/>
      <c r="T315" s="127"/>
      <c r="V315" s="140"/>
      <c r="W315" s="140"/>
      <c r="X315" s="140"/>
      <c r="Y315" s="48"/>
      <c r="Z315" s="6"/>
      <c r="AA315" s="6"/>
      <c r="AB315" s="6"/>
    </row>
    <row r="316" spans="1:28" hidden="1" x14ac:dyDescent="0.25">
      <c r="A316" s="64"/>
      <c r="B316" s="61"/>
      <c r="C316" s="6"/>
      <c r="D316" s="6"/>
      <c r="E316" s="140"/>
      <c r="F316" s="145"/>
      <c r="G316" s="140"/>
      <c r="H316" s="145"/>
      <c r="I316" s="127"/>
      <c r="J316" s="214"/>
      <c r="K316" s="140"/>
      <c r="L316" s="127"/>
      <c r="M316" s="145"/>
      <c r="N316" s="145"/>
      <c r="O316" s="127"/>
      <c r="Q316" s="140"/>
      <c r="R316" s="140"/>
      <c r="S316" s="208"/>
      <c r="T316" s="127"/>
      <c r="V316" s="140"/>
      <c r="W316" s="140"/>
      <c r="X316" s="140"/>
      <c r="Y316" s="48"/>
      <c r="Z316" s="6"/>
      <c r="AA316" s="6"/>
      <c r="AB316" s="6"/>
    </row>
    <row r="317" spans="1:28" hidden="1" x14ac:dyDescent="0.25">
      <c r="A317" s="64"/>
      <c r="B317" s="61"/>
      <c r="C317" s="6"/>
      <c r="D317" s="6"/>
      <c r="E317" s="140"/>
      <c r="F317" s="145"/>
      <c r="G317" s="140"/>
      <c r="H317" s="145"/>
      <c r="I317" s="127"/>
      <c r="J317" s="214"/>
      <c r="K317" s="140"/>
      <c r="L317" s="127"/>
      <c r="M317" s="145"/>
      <c r="N317" s="145"/>
      <c r="O317" s="127"/>
      <c r="Q317" s="140"/>
      <c r="R317" s="140"/>
      <c r="S317" s="208"/>
      <c r="T317" s="127"/>
      <c r="V317" s="140"/>
      <c r="W317" s="140"/>
      <c r="X317" s="140"/>
      <c r="Y317" s="48"/>
      <c r="Z317" s="6"/>
      <c r="AA317" s="6"/>
      <c r="AB317" s="6"/>
    </row>
    <row r="318" spans="1:28" hidden="1" x14ac:dyDescent="0.25">
      <c r="A318" s="64"/>
      <c r="B318" s="61"/>
      <c r="C318" s="6"/>
      <c r="D318" s="6"/>
      <c r="E318" s="140"/>
      <c r="F318" s="145"/>
      <c r="G318" s="140"/>
      <c r="H318" s="145"/>
      <c r="I318" s="127"/>
      <c r="J318" s="214"/>
      <c r="K318" s="140"/>
      <c r="L318" s="127"/>
      <c r="M318" s="145"/>
      <c r="N318" s="145"/>
      <c r="O318" s="127"/>
      <c r="Q318" s="140"/>
      <c r="R318" s="140"/>
      <c r="S318" s="208"/>
      <c r="T318" s="127"/>
      <c r="V318" s="140"/>
      <c r="W318" s="140"/>
      <c r="X318" s="140"/>
      <c r="Y318" s="48"/>
      <c r="Z318" s="6"/>
      <c r="AA318" s="6"/>
      <c r="AB318" s="6"/>
    </row>
    <row r="319" spans="1:28" hidden="1" x14ac:dyDescent="0.25">
      <c r="A319" s="64"/>
      <c r="B319" s="61"/>
      <c r="C319" s="6"/>
      <c r="D319" s="6"/>
      <c r="E319" s="140"/>
      <c r="F319" s="145"/>
      <c r="G319" s="140"/>
      <c r="H319" s="145"/>
      <c r="I319" s="127"/>
      <c r="J319" s="214"/>
      <c r="K319" s="140"/>
      <c r="L319" s="127"/>
      <c r="M319" s="145"/>
      <c r="N319" s="145"/>
      <c r="O319" s="127"/>
      <c r="Q319" s="140"/>
      <c r="R319" s="140"/>
      <c r="S319" s="208"/>
      <c r="T319" s="127"/>
      <c r="V319" s="140"/>
      <c r="W319" s="140"/>
      <c r="X319" s="140"/>
      <c r="Y319" s="48"/>
      <c r="Z319" s="6"/>
      <c r="AA319" s="6"/>
      <c r="AB319" s="6"/>
    </row>
    <row r="320" spans="1:28" hidden="1" x14ac:dyDescent="0.25">
      <c r="A320" s="64"/>
      <c r="B320" s="61"/>
      <c r="C320" s="6"/>
      <c r="D320" s="6"/>
      <c r="E320" s="140"/>
      <c r="F320" s="145"/>
      <c r="G320" s="140"/>
      <c r="H320" s="145"/>
      <c r="I320" s="127"/>
      <c r="J320" s="214"/>
      <c r="K320" s="140"/>
      <c r="L320" s="127"/>
      <c r="M320" s="145"/>
      <c r="N320" s="145"/>
      <c r="O320" s="127"/>
      <c r="Q320" s="140"/>
      <c r="R320" s="140"/>
      <c r="S320" s="208"/>
      <c r="T320" s="127"/>
      <c r="V320" s="140"/>
      <c r="W320" s="140"/>
      <c r="X320" s="140"/>
      <c r="Y320" s="48"/>
      <c r="Z320" s="6"/>
      <c r="AA320" s="6"/>
      <c r="AB320" s="6"/>
    </row>
    <row r="321" spans="1:28" hidden="1" x14ac:dyDescent="0.25">
      <c r="A321" s="64"/>
      <c r="B321" s="61"/>
      <c r="C321" s="6"/>
      <c r="D321" s="6"/>
      <c r="E321" s="140"/>
      <c r="F321" s="145"/>
      <c r="G321" s="140"/>
      <c r="H321" s="145"/>
      <c r="I321" s="127"/>
      <c r="J321" s="214"/>
      <c r="K321" s="140"/>
      <c r="L321" s="127"/>
      <c r="M321" s="145"/>
      <c r="N321" s="145"/>
      <c r="O321" s="127"/>
      <c r="Q321" s="140"/>
      <c r="R321" s="140"/>
      <c r="S321" s="208"/>
      <c r="T321" s="127"/>
      <c r="V321" s="140"/>
      <c r="W321" s="140"/>
      <c r="X321" s="140"/>
      <c r="Y321" s="48"/>
      <c r="Z321" s="6"/>
      <c r="AA321" s="6"/>
      <c r="AB321" s="6"/>
    </row>
    <row r="322" spans="1:28" hidden="1" x14ac:dyDescent="0.25">
      <c r="A322" s="64"/>
      <c r="B322" s="61"/>
      <c r="C322" s="6"/>
      <c r="D322" s="6"/>
      <c r="E322" s="140"/>
      <c r="F322" s="145"/>
      <c r="G322" s="140"/>
      <c r="H322" s="145"/>
      <c r="I322" s="127"/>
      <c r="J322" s="214"/>
      <c r="K322" s="140"/>
      <c r="L322" s="127"/>
      <c r="M322" s="145"/>
      <c r="N322" s="145"/>
      <c r="O322" s="127"/>
      <c r="Q322" s="140"/>
      <c r="R322" s="140"/>
      <c r="S322" s="208"/>
      <c r="T322" s="127"/>
      <c r="V322" s="140"/>
      <c r="W322" s="140"/>
      <c r="X322" s="140"/>
      <c r="Y322" s="48"/>
      <c r="Z322" s="6"/>
      <c r="AA322" s="6"/>
      <c r="AB322" s="6"/>
    </row>
    <row r="323" spans="1:28" hidden="1" x14ac:dyDescent="0.25">
      <c r="A323" s="64"/>
      <c r="B323" s="61"/>
      <c r="C323" s="6"/>
      <c r="D323" s="6"/>
      <c r="E323" s="140"/>
      <c r="F323" s="145"/>
      <c r="G323" s="140"/>
      <c r="H323" s="145"/>
      <c r="I323" s="127"/>
      <c r="J323" s="214"/>
      <c r="K323" s="140"/>
      <c r="L323" s="127"/>
      <c r="M323" s="145"/>
      <c r="N323" s="145"/>
      <c r="O323" s="127"/>
      <c r="Q323" s="140"/>
      <c r="R323" s="140"/>
      <c r="S323" s="208"/>
      <c r="T323" s="127"/>
      <c r="V323" s="140"/>
      <c r="W323" s="140"/>
      <c r="X323" s="140"/>
      <c r="Y323" s="48"/>
      <c r="Z323" s="6"/>
      <c r="AA323" s="6"/>
      <c r="AB323" s="6"/>
    </row>
    <row r="324" spans="1:28" hidden="1" x14ac:dyDescent="0.25">
      <c r="A324" s="64"/>
      <c r="B324" s="61"/>
      <c r="C324" s="6"/>
      <c r="D324" s="6"/>
      <c r="E324" s="140"/>
      <c r="F324" s="145"/>
      <c r="G324" s="140"/>
      <c r="H324" s="145"/>
      <c r="I324" s="127"/>
      <c r="J324" s="214"/>
      <c r="K324" s="140"/>
      <c r="L324" s="127"/>
      <c r="M324" s="145"/>
      <c r="N324" s="145"/>
      <c r="O324" s="127"/>
      <c r="Q324" s="140"/>
      <c r="R324" s="140"/>
      <c r="S324" s="208"/>
      <c r="T324" s="127"/>
      <c r="V324" s="140"/>
      <c r="W324" s="140"/>
      <c r="X324" s="140"/>
      <c r="Y324" s="48"/>
      <c r="Z324" s="6"/>
      <c r="AA324" s="6"/>
      <c r="AB324" s="6"/>
    </row>
    <row r="325" spans="1:28" hidden="1" x14ac:dyDescent="0.25">
      <c r="A325" s="64"/>
      <c r="B325" s="61"/>
      <c r="C325" s="6"/>
      <c r="D325" s="6"/>
      <c r="E325" s="140"/>
      <c r="F325" s="145"/>
      <c r="G325" s="140"/>
      <c r="H325" s="145"/>
      <c r="I325" s="127"/>
      <c r="J325" s="214"/>
      <c r="K325" s="140"/>
      <c r="L325" s="127"/>
      <c r="M325" s="145"/>
      <c r="N325" s="145"/>
      <c r="O325" s="127"/>
      <c r="Q325" s="140"/>
      <c r="R325" s="140"/>
      <c r="S325" s="208"/>
      <c r="T325" s="127"/>
      <c r="V325" s="140"/>
      <c r="W325" s="140"/>
      <c r="X325" s="140"/>
      <c r="Y325" s="48"/>
      <c r="Z325" s="6"/>
      <c r="AA325" s="6"/>
      <c r="AB325" s="6"/>
    </row>
    <row r="326" spans="1:28" hidden="1" x14ac:dyDescent="0.25">
      <c r="A326" s="64"/>
      <c r="B326" s="61"/>
      <c r="C326" s="6"/>
      <c r="D326" s="6"/>
      <c r="E326" s="140"/>
      <c r="F326" s="145"/>
      <c r="G326" s="140"/>
      <c r="H326" s="145"/>
      <c r="I326" s="127"/>
      <c r="J326" s="214"/>
      <c r="K326" s="140"/>
      <c r="L326" s="127"/>
      <c r="M326" s="145"/>
      <c r="N326" s="145"/>
      <c r="O326" s="127"/>
      <c r="Q326" s="140"/>
      <c r="R326" s="140"/>
      <c r="S326" s="208"/>
      <c r="T326" s="127"/>
      <c r="V326" s="140"/>
      <c r="W326" s="140"/>
      <c r="X326" s="140"/>
      <c r="Y326" s="48"/>
      <c r="Z326" s="6"/>
      <c r="AA326" s="6"/>
      <c r="AB326" s="6"/>
    </row>
    <row r="327" spans="1:28" hidden="1" x14ac:dyDescent="0.25">
      <c r="A327" s="64"/>
      <c r="B327" s="61"/>
      <c r="C327" s="6"/>
      <c r="D327" s="6"/>
      <c r="E327" s="140"/>
      <c r="F327" s="145"/>
      <c r="G327" s="140"/>
      <c r="H327" s="145"/>
      <c r="I327" s="127"/>
      <c r="J327" s="214"/>
      <c r="K327" s="140"/>
      <c r="L327" s="127"/>
      <c r="M327" s="145"/>
      <c r="N327" s="145"/>
      <c r="O327" s="127"/>
      <c r="Q327" s="140"/>
      <c r="R327" s="140"/>
      <c r="S327" s="208"/>
      <c r="T327" s="127"/>
      <c r="V327" s="140"/>
      <c r="W327" s="140"/>
      <c r="X327" s="140"/>
      <c r="Y327" s="48"/>
      <c r="Z327" s="6"/>
      <c r="AA327" s="6"/>
      <c r="AB327" s="6"/>
    </row>
    <row r="328" spans="1:28" hidden="1" x14ac:dyDescent="0.25">
      <c r="A328" s="64"/>
      <c r="B328" s="61"/>
      <c r="C328" s="6"/>
      <c r="D328" s="6"/>
      <c r="E328" s="140"/>
      <c r="F328" s="145"/>
      <c r="G328" s="140"/>
      <c r="H328" s="145"/>
      <c r="I328" s="127"/>
      <c r="J328" s="214"/>
      <c r="K328" s="140"/>
      <c r="L328" s="127"/>
      <c r="M328" s="145"/>
      <c r="N328" s="145"/>
      <c r="O328" s="127"/>
      <c r="Q328" s="140"/>
      <c r="R328" s="140"/>
      <c r="S328" s="208"/>
      <c r="T328" s="127"/>
      <c r="V328" s="140"/>
      <c r="W328" s="140"/>
      <c r="X328" s="140"/>
      <c r="Y328" s="48"/>
      <c r="Z328" s="6"/>
      <c r="AA328" s="6"/>
      <c r="AB328" s="6"/>
    </row>
    <row r="329" spans="1:28" hidden="1" x14ac:dyDescent="0.25">
      <c r="A329" s="64"/>
      <c r="B329" s="61"/>
      <c r="C329" s="6"/>
      <c r="D329" s="6"/>
      <c r="E329" s="140"/>
      <c r="F329" s="145"/>
      <c r="G329" s="140"/>
      <c r="H329" s="145"/>
      <c r="I329" s="127"/>
      <c r="J329" s="214"/>
      <c r="K329" s="140"/>
      <c r="L329" s="127"/>
      <c r="M329" s="145"/>
      <c r="N329" s="145"/>
      <c r="O329" s="127"/>
      <c r="Q329" s="140"/>
      <c r="R329" s="140"/>
      <c r="S329" s="208"/>
      <c r="T329" s="127"/>
      <c r="V329" s="140"/>
      <c r="W329" s="140"/>
      <c r="X329" s="140"/>
      <c r="Y329" s="48"/>
      <c r="Z329" s="6"/>
      <c r="AA329" s="6"/>
      <c r="AB329" s="6"/>
    </row>
    <row r="330" spans="1:28" hidden="1" x14ac:dyDescent="0.25">
      <c r="A330" s="64"/>
      <c r="B330" s="61"/>
      <c r="C330" s="6"/>
      <c r="D330" s="6"/>
      <c r="E330" s="140"/>
      <c r="F330" s="145"/>
      <c r="G330" s="140"/>
      <c r="H330" s="145"/>
      <c r="I330" s="127"/>
      <c r="J330" s="214"/>
      <c r="K330" s="140"/>
      <c r="L330" s="127"/>
      <c r="M330" s="145"/>
      <c r="N330" s="145"/>
      <c r="O330" s="127"/>
      <c r="Q330" s="140"/>
      <c r="R330" s="140"/>
      <c r="S330" s="208"/>
      <c r="T330" s="127"/>
      <c r="V330" s="140"/>
      <c r="W330" s="140"/>
      <c r="X330" s="140"/>
      <c r="Y330" s="48"/>
      <c r="Z330" s="6"/>
      <c r="AA330" s="6"/>
      <c r="AB330" s="6"/>
    </row>
    <row r="331" spans="1:28" hidden="1" x14ac:dyDescent="0.25">
      <c r="A331" s="64"/>
      <c r="B331" s="61"/>
      <c r="C331" s="6"/>
      <c r="D331" s="6"/>
      <c r="E331" s="140"/>
      <c r="F331" s="145"/>
      <c r="G331" s="140"/>
      <c r="H331" s="145"/>
      <c r="I331" s="127"/>
      <c r="J331" s="214"/>
      <c r="K331" s="140"/>
      <c r="L331" s="127"/>
      <c r="M331" s="145"/>
      <c r="N331" s="145"/>
      <c r="O331" s="127"/>
      <c r="Q331" s="140"/>
      <c r="R331" s="140"/>
      <c r="S331" s="208"/>
      <c r="T331" s="127"/>
      <c r="V331" s="140"/>
      <c r="W331" s="140"/>
      <c r="X331" s="140"/>
      <c r="Y331" s="48"/>
      <c r="Z331" s="6"/>
      <c r="AA331" s="6"/>
      <c r="AB331" s="6"/>
    </row>
    <row r="332" spans="1:28" hidden="1" x14ac:dyDescent="0.25">
      <c r="A332" s="64"/>
      <c r="B332" s="61"/>
      <c r="C332" s="6"/>
      <c r="D332" s="6"/>
      <c r="E332" s="140"/>
      <c r="F332" s="145"/>
      <c r="G332" s="140"/>
      <c r="H332" s="145"/>
      <c r="I332" s="127"/>
      <c r="J332" s="214"/>
      <c r="K332" s="140"/>
      <c r="L332" s="127"/>
      <c r="M332" s="145"/>
      <c r="N332" s="145"/>
      <c r="O332" s="127"/>
      <c r="Q332" s="140"/>
      <c r="R332" s="140"/>
      <c r="S332" s="208"/>
      <c r="T332" s="127"/>
      <c r="V332" s="140"/>
      <c r="W332" s="140"/>
      <c r="X332" s="140"/>
      <c r="Y332" s="48"/>
      <c r="Z332" s="6"/>
      <c r="AA332" s="6"/>
      <c r="AB332" s="6"/>
    </row>
    <row r="333" spans="1:28" hidden="1" x14ac:dyDescent="0.25">
      <c r="A333" s="64"/>
      <c r="B333" s="61"/>
      <c r="C333" s="6"/>
      <c r="D333" s="6"/>
      <c r="E333" s="140"/>
      <c r="F333" s="145"/>
      <c r="G333" s="140"/>
      <c r="H333" s="145"/>
      <c r="I333" s="127"/>
      <c r="J333" s="214"/>
      <c r="K333" s="140"/>
      <c r="L333" s="127"/>
      <c r="M333" s="145"/>
      <c r="N333" s="145"/>
      <c r="O333" s="127"/>
      <c r="Q333" s="140"/>
      <c r="R333" s="140"/>
      <c r="S333" s="208"/>
      <c r="T333" s="127"/>
      <c r="V333" s="140"/>
      <c r="W333" s="140"/>
      <c r="X333" s="140"/>
      <c r="Y333" s="48"/>
      <c r="Z333" s="6"/>
      <c r="AA333" s="6"/>
      <c r="AB333" s="6"/>
    </row>
    <row r="334" spans="1:28" hidden="1" x14ac:dyDescent="0.25">
      <c r="A334" s="64"/>
      <c r="B334" s="61"/>
      <c r="C334" s="6"/>
      <c r="D334" s="6"/>
      <c r="E334" s="140"/>
      <c r="F334" s="145"/>
      <c r="G334" s="140"/>
      <c r="H334" s="145"/>
      <c r="I334" s="127"/>
      <c r="J334" s="214"/>
      <c r="K334" s="140"/>
      <c r="L334" s="127"/>
      <c r="M334" s="145"/>
      <c r="N334" s="145"/>
      <c r="O334" s="127"/>
      <c r="Q334" s="140"/>
      <c r="R334" s="140"/>
      <c r="S334" s="208"/>
      <c r="T334" s="127"/>
      <c r="V334" s="140"/>
      <c r="W334" s="140"/>
      <c r="X334" s="140"/>
      <c r="Y334" s="48"/>
      <c r="Z334" s="6"/>
      <c r="AA334" s="6"/>
      <c r="AB334" s="6"/>
    </row>
    <row r="335" spans="1:28" hidden="1" x14ac:dyDescent="0.25">
      <c r="A335" s="64"/>
      <c r="B335" s="61"/>
      <c r="C335" s="6"/>
      <c r="D335" s="6"/>
      <c r="E335" s="140"/>
      <c r="F335" s="145"/>
      <c r="G335" s="140"/>
      <c r="H335" s="145"/>
      <c r="I335" s="127"/>
      <c r="J335" s="214"/>
      <c r="K335" s="140"/>
      <c r="L335" s="127"/>
      <c r="M335" s="145"/>
      <c r="N335" s="145"/>
      <c r="O335" s="127"/>
      <c r="Q335" s="140"/>
      <c r="R335" s="140"/>
      <c r="S335" s="208"/>
      <c r="T335" s="127"/>
      <c r="V335" s="140"/>
      <c r="W335" s="140"/>
      <c r="X335" s="140"/>
      <c r="Y335" s="48"/>
      <c r="Z335" s="6"/>
      <c r="AA335" s="6"/>
      <c r="AB335" s="6"/>
    </row>
    <row r="336" spans="1:28" hidden="1" x14ac:dyDescent="0.25">
      <c r="A336" s="64"/>
      <c r="B336" s="61"/>
      <c r="C336" s="6"/>
      <c r="D336" s="6"/>
      <c r="E336" s="140"/>
      <c r="F336" s="145"/>
      <c r="G336" s="140"/>
      <c r="H336" s="145"/>
      <c r="I336" s="127"/>
      <c r="J336" s="214"/>
      <c r="K336" s="140"/>
      <c r="L336" s="127"/>
      <c r="M336" s="145"/>
      <c r="N336" s="145"/>
      <c r="O336" s="127"/>
      <c r="Q336" s="140"/>
      <c r="R336" s="140"/>
      <c r="S336" s="208"/>
      <c r="T336" s="127"/>
      <c r="V336" s="140"/>
      <c r="W336" s="140"/>
      <c r="X336" s="140"/>
      <c r="Y336" s="48"/>
      <c r="Z336" s="6"/>
      <c r="AA336" s="6"/>
      <c r="AB336" s="6"/>
    </row>
    <row r="337" spans="1:28" hidden="1" x14ac:dyDescent="0.25">
      <c r="A337" s="64"/>
      <c r="B337" s="61"/>
      <c r="C337" s="6"/>
      <c r="D337" s="6"/>
      <c r="E337" s="140"/>
      <c r="F337" s="145"/>
      <c r="G337" s="140"/>
      <c r="H337" s="145"/>
      <c r="I337" s="127"/>
      <c r="J337" s="214"/>
      <c r="K337" s="140"/>
      <c r="L337" s="127"/>
      <c r="M337" s="145"/>
      <c r="N337" s="145"/>
      <c r="O337" s="127"/>
      <c r="Q337" s="140"/>
      <c r="R337" s="140"/>
      <c r="S337" s="208"/>
      <c r="T337" s="127"/>
      <c r="V337" s="140"/>
      <c r="W337" s="140"/>
      <c r="X337" s="140"/>
      <c r="Y337" s="48"/>
      <c r="Z337" s="6"/>
      <c r="AA337" s="6"/>
      <c r="AB337" s="6"/>
    </row>
    <row r="338" spans="1:28" hidden="1" x14ac:dyDescent="0.25">
      <c r="A338" s="64"/>
      <c r="B338" s="61"/>
      <c r="C338" s="6"/>
      <c r="D338" s="6"/>
      <c r="E338" s="140"/>
      <c r="F338" s="145"/>
      <c r="G338" s="140"/>
      <c r="H338" s="145"/>
      <c r="I338" s="127"/>
      <c r="J338" s="214"/>
      <c r="K338" s="140"/>
      <c r="L338" s="127"/>
      <c r="M338" s="145"/>
      <c r="N338" s="145"/>
      <c r="O338" s="127"/>
      <c r="Q338" s="140"/>
      <c r="R338" s="140"/>
      <c r="S338" s="208"/>
      <c r="T338" s="127"/>
      <c r="V338" s="140"/>
      <c r="W338" s="140"/>
      <c r="X338" s="140"/>
      <c r="Y338" s="48"/>
      <c r="Z338" s="6"/>
      <c r="AA338" s="6"/>
      <c r="AB338" s="6"/>
    </row>
    <row r="339" spans="1:28" hidden="1" x14ac:dyDescent="0.25">
      <c r="A339" s="64"/>
      <c r="B339" s="61"/>
      <c r="C339" s="6"/>
      <c r="D339" s="6"/>
      <c r="E339" s="140"/>
      <c r="F339" s="145"/>
      <c r="G339" s="140"/>
      <c r="H339" s="145"/>
      <c r="I339" s="127"/>
      <c r="J339" s="214"/>
      <c r="K339" s="140"/>
      <c r="L339" s="127"/>
      <c r="M339" s="145"/>
      <c r="N339" s="145"/>
      <c r="O339" s="127"/>
      <c r="Q339" s="140"/>
      <c r="R339" s="140"/>
      <c r="S339" s="208"/>
      <c r="T339" s="127"/>
      <c r="V339" s="140"/>
      <c r="W339" s="140"/>
      <c r="X339" s="140"/>
      <c r="Y339" s="48"/>
      <c r="Z339" s="6"/>
      <c r="AA339" s="6"/>
      <c r="AB339" s="6"/>
    </row>
    <row r="340" spans="1:28" hidden="1" x14ac:dyDescent="0.25">
      <c r="A340" s="64"/>
      <c r="B340" s="61"/>
      <c r="C340" s="6"/>
      <c r="D340" s="6"/>
      <c r="E340" s="140"/>
      <c r="F340" s="145"/>
      <c r="G340" s="140"/>
      <c r="H340" s="145"/>
      <c r="I340" s="127"/>
      <c r="J340" s="214"/>
      <c r="K340" s="140"/>
      <c r="L340" s="127"/>
      <c r="M340" s="145"/>
      <c r="N340" s="145"/>
      <c r="O340" s="127"/>
      <c r="Q340" s="140"/>
      <c r="R340" s="140"/>
      <c r="S340" s="208"/>
      <c r="T340" s="127"/>
      <c r="V340" s="140"/>
      <c r="W340" s="140"/>
      <c r="X340" s="140"/>
      <c r="Y340" s="48"/>
      <c r="Z340" s="6"/>
      <c r="AA340" s="6"/>
      <c r="AB340" s="6"/>
    </row>
    <row r="341" spans="1:28" hidden="1" x14ac:dyDescent="0.25">
      <c r="A341" s="64"/>
      <c r="B341" s="61"/>
      <c r="C341" s="6"/>
      <c r="D341" s="6"/>
      <c r="E341" s="140"/>
      <c r="F341" s="145"/>
      <c r="G341" s="140"/>
      <c r="H341" s="145"/>
      <c r="I341" s="127"/>
      <c r="J341" s="214"/>
      <c r="K341" s="140"/>
      <c r="L341" s="127"/>
      <c r="M341" s="145"/>
      <c r="N341" s="145"/>
      <c r="O341" s="127"/>
      <c r="Q341" s="140"/>
      <c r="R341" s="140"/>
      <c r="S341" s="208"/>
      <c r="T341" s="127"/>
      <c r="V341" s="140"/>
      <c r="W341" s="140"/>
      <c r="X341" s="140"/>
      <c r="Y341" s="48"/>
      <c r="Z341" s="6"/>
      <c r="AA341" s="6"/>
      <c r="AB341" s="6"/>
    </row>
    <row r="342" spans="1:28" x14ac:dyDescent="0.25">
      <c r="A342" s="64"/>
      <c r="B342" s="61"/>
      <c r="C342" s="6"/>
      <c r="D342" s="6"/>
      <c r="E342" s="140"/>
      <c r="F342" s="142"/>
      <c r="G342" s="140"/>
      <c r="H342" s="145"/>
      <c r="I342" s="127"/>
      <c r="J342" s="214"/>
      <c r="K342" s="140"/>
      <c r="L342" s="127"/>
      <c r="M342" s="145"/>
      <c r="N342" s="145"/>
      <c r="O342" s="127"/>
      <c r="Q342" s="140"/>
      <c r="R342" s="140"/>
      <c r="S342" s="208"/>
      <c r="T342" s="127"/>
      <c r="V342" s="140"/>
      <c r="W342" s="140"/>
      <c r="X342" s="140"/>
      <c r="Y342" s="48"/>
      <c r="Z342" s="6"/>
      <c r="AA342" s="6"/>
      <c r="AB342" s="6"/>
    </row>
    <row r="343" spans="1:28" x14ac:dyDescent="0.25">
      <c r="A343" s="68" t="s">
        <v>128</v>
      </c>
      <c r="B343" s="61"/>
      <c r="C343" s="7">
        <f>SUM(C344:C347)</f>
        <v>35064873.550000004</v>
      </c>
      <c r="D343" s="7">
        <f>SUM(D344:D347)</f>
        <v>274910000</v>
      </c>
      <c r="E343" s="145">
        <f>SUM(E344:E347)</f>
        <v>50673600.740000002</v>
      </c>
      <c r="F343" s="145">
        <f>D343+E343</f>
        <v>325583600.74000001</v>
      </c>
      <c r="G343" s="145">
        <f>G344+G345</f>
        <v>289351840.20999998</v>
      </c>
      <c r="H343" s="145">
        <f>F343-G343</f>
        <v>36231760.530000031</v>
      </c>
      <c r="I343" s="127">
        <f>G343/F343</f>
        <v>0.88871748930950156</v>
      </c>
      <c r="J343" s="145">
        <f>SUM(J344:J347)</f>
        <v>1863965.6199999999</v>
      </c>
      <c r="K343" s="145">
        <f>SUM(K344:K347)</f>
        <v>26681335.590000007</v>
      </c>
      <c r="L343" s="127">
        <f>K343/F343</f>
        <v>8.1949261355171304E-2</v>
      </c>
      <c r="M343" s="145">
        <f>K343+G343+J343</f>
        <v>317897141.42000002</v>
      </c>
      <c r="N343" s="145">
        <f>H343-K343-J343</f>
        <v>7686459.3200000236</v>
      </c>
      <c r="O343" s="213">
        <f>M343/F343</f>
        <v>0.97639174914667115</v>
      </c>
      <c r="Q343" s="145">
        <f>SUM(Q344:Q347)</f>
        <v>0</v>
      </c>
      <c r="R343" s="145">
        <f>SUM(R344:R347)</f>
        <v>0</v>
      </c>
      <c r="S343" s="145">
        <f>SUM(S344:S347)</f>
        <v>42751332.870000035</v>
      </c>
      <c r="T343" s="127">
        <f>+M343/(Q343+F343+R343+C343)</f>
        <v>0.88145982606979412</v>
      </c>
      <c r="V343" s="145">
        <f>SUM(V344:V347)</f>
        <v>0</v>
      </c>
      <c r="W343" s="145">
        <f>SUM(W344:W347)</f>
        <v>0</v>
      </c>
      <c r="X343" s="145">
        <f>SUM(X344:X347)</f>
        <v>0</v>
      </c>
      <c r="Y343" s="48"/>
      <c r="Z343" s="7">
        <f>SUM(Z344:Z347)</f>
        <v>0</v>
      </c>
      <c r="AA343" s="7">
        <f>SUM(AA344:AA347)</f>
        <v>0</v>
      </c>
      <c r="AB343" s="7">
        <f>SUM(AB344:AB347)</f>
        <v>0</v>
      </c>
    </row>
    <row r="344" spans="1:28" x14ac:dyDescent="0.25">
      <c r="A344" s="45" t="s">
        <v>31</v>
      </c>
      <c r="B344" s="61"/>
      <c r="C344" s="12">
        <f>+C271+C277+C279+C281+C283+C284+C285+C286+C294+C295+C296+C298+C299+C300+C301+C302+C303+C304+C305+C308+C309+C312+C313+C314+C315+C318+C319+C320</f>
        <v>3842407.7000000007</v>
      </c>
      <c r="D344" s="12">
        <f>+D271+D277+D279</f>
        <v>7620000</v>
      </c>
      <c r="E344" s="183">
        <f>+E271+E277+E279</f>
        <v>16573663.880000001</v>
      </c>
      <c r="F344" s="145">
        <f>D344+E344</f>
        <v>24193663.880000003</v>
      </c>
      <c r="G344" s="183">
        <f>+G271+G277+G279</f>
        <v>21095549.059999999</v>
      </c>
      <c r="H344" s="145">
        <f>F344-G344</f>
        <v>3098114.820000004</v>
      </c>
      <c r="I344" s="127">
        <f>G344/F344</f>
        <v>0.87194519873605836</v>
      </c>
      <c r="J344" s="183">
        <f>+J271+J277+J279</f>
        <v>0</v>
      </c>
      <c r="K344" s="183">
        <f>+K271+K277+K279</f>
        <v>0</v>
      </c>
      <c r="L344" s="127">
        <f>K344/F344</f>
        <v>0</v>
      </c>
      <c r="M344" s="183">
        <f>+M271+M277+M279</f>
        <v>21095549.059999999</v>
      </c>
      <c r="N344" s="145">
        <f>H344-K344-J344</f>
        <v>3098114.820000004</v>
      </c>
      <c r="O344" s="213">
        <f>M344/F344</f>
        <v>0.87194519873605836</v>
      </c>
      <c r="Q344" s="183">
        <f>+Q271+Q277+Q279</f>
        <v>0</v>
      </c>
      <c r="R344" s="183">
        <f>+R271+R277+R279</f>
        <v>0</v>
      </c>
      <c r="S344" s="208">
        <f>+N344+C344+Q344+R344</f>
        <v>6940522.5200000051</v>
      </c>
      <c r="T344" s="127">
        <f>+M344/(Q344+F344+R344+C344)</f>
        <v>0.75244311599806513</v>
      </c>
      <c r="V344" s="183">
        <f>+V271+V277+V279</f>
        <v>0</v>
      </c>
      <c r="W344" s="183">
        <f>+W271+W277+W279</f>
        <v>0</v>
      </c>
      <c r="X344" s="183">
        <f>+X271+X277+X279</f>
        <v>0</v>
      </c>
      <c r="Y344" s="48"/>
      <c r="Z344" s="12">
        <f>+Z271+Z277+Z279</f>
        <v>0</v>
      </c>
      <c r="AA344" s="12">
        <f>+AA271+AA277+AA279</f>
        <v>0</v>
      </c>
      <c r="AB344" s="12">
        <f>+AB271+AB277+AB279</f>
        <v>0</v>
      </c>
    </row>
    <row r="345" spans="1:28" x14ac:dyDescent="0.25">
      <c r="A345" s="45" t="s">
        <v>32</v>
      </c>
      <c r="B345" s="61"/>
      <c r="C345" s="12">
        <f>+C272+C278+C280+C282+C288+C289+C290+C287+C292+C317</f>
        <v>31222465.850000001</v>
      </c>
      <c r="D345" s="12">
        <f>+D272+D278</f>
        <v>267290000</v>
      </c>
      <c r="E345" s="183">
        <f>+E272+E278</f>
        <v>34099936.859999999</v>
      </c>
      <c r="F345" s="145">
        <f>D345+E345</f>
        <v>301389936.86000001</v>
      </c>
      <c r="G345" s="183">
        <f>+G272+G278</f>
        <v>268256291.14999998</v>
      </c>
      <c r="H345" s="145">
        <f>F345-G345</f>
        <v>33133645.710000038</v>
      </c>
      <c r="I345" s="127">
        <f>G345/F345</f>
        <v>0.8900638619351412</v>
      </c>
      <c r="J345" s="183">
        <f>+J272+J278</f>
        <v>1863965.6199999999</v>
      </c>
      <c r="K345" s="183">
        <f>+K272+K278</f>
        <v>26681335.590000007</v>
      </c>
      <c r="L345" s="127">
        <f>K345/F345</f>
        <v>8.8527625931962936E-2</v>
      </c>
      <c r="M345" s="183">
        <f>+M272+M278</f>
        <v>296801592.36000001</v>
      </c>
      <c r="N345" s="145">
        <f>H345-K345-J345</f>
        <v>4588344.5000000307</v>
      </c>
      <c r="O345" s="213">
        <f>M345/F345</f>
        <v>0.98477605275145152</v>
      </c>
      <c r="Q345" s="183">
        <f>+Q272+Q278</f>
        <v>0</v>
      </c>
      <c r="R345" s="183">
        <f>+R272+R278</f>
        <v>0</v>
      </c>
      <c r="S345" s="208">
        <f>+N345+C345+Q345+R345</f>
        <v>35810810.350000031</v>
      </c>
      <c r="T345" s="127">
        <f>+M345/(Q345+F345+R345+C345)</f>
        <v>0.89233471133900277</v>
      </c>
      <c r="V345" s="183">
        <f>+V272+V278</f>
        <v>0</v>
      </c>
      <c r="W345" s="183">
        <f>+W272+W278</f>
        <v>0</v>
      </c>
      <c r="X345" s="183">
        <f>+X272+X278</f>
        <v>0</v>
      </c>
      <c r="Y345" s="48"/>
      <c r="Z345" s="12">
        <f>+Z272+Z278</f>
        <v>0</v>
      </c>
      <c r="AA345" s="12">
        <f>+AA272+AA278</f>
        <v>0</v>
      </c>
      <c r="AB345" s="12">
        <f>+AB272+AB278</f>
        <v>0</v>
      </c>
    </row>
    <row r="346" spans="1:28" hidden="1" x14ac:dyDescent="0.25">
      <c r="A346" s="45" t="s">
        <v>54</v>
      </c>
      <c r="B346" s="61"/>
      <c r="C346" s="12">
        <f>+C273</f>
        <v>0</v>
      </c>
      <c r="D346" s="12">
        <f>+D273</f>
        <v>0</v>
      </c>
      <c r="E346" s="183">
        <f>+E273</f>
        <v>0</v>
      </c>
      <c r="F346" s="145">
        <f>D346+E346</f>
        <v>0</v>
      </c>
      <c r="G346" s="183">
        <f>+G273</f>
        <v>0</v>
      </c>
      <c r="H346" s="145">
        <f>F346-G346</f>
        <v>0</v>
      </c>
      <c r="I346" s="127" t="e">
        <f>G346/F346</f>
        <v>#DIV/0!</v>
      </c>
      <c r="J346" s="183">
        <f>+J273</f>
        <v>0</v>
      </c>
      <c r="K346" s="183">
        <f>+K273</f>
        <v>0</v>
      </c>
      <c r="L346" s="127" t="e">
        <f>K346/F346</f>
        <v>#DIV/0!</v>
      </c>
      <c r="M346" s="183">
        <f>+M273</f>
        <v>0</v>
      </c>
      <c r="N346" s="145">
        <f>H346-K346-J346</f>
        <v>0</v>
      </c>
      <c r="O346" s="213" t="e">
        <f>M346/F346</f>
        <v>#DIV/0!</v>
      </c>
      <c r="Q346" s="183">
        <f>+Q273</f>
        <v>0</v>
      </c>
      <c r="R346" s="183">
        <f>+R273</f>
        <v>0</v>
      </c>
      <c r="S346" s="208">
        <f>+N346+C346+Q346+R346</f>
        <v>0</v>
      </c>
      <c r="T346" s="127" t="e">
        <f>+M346/(Q346+F346+R346)</f>
        <v>#DIV/0!</v>
      </c>
      <c r="V346" s="183">
        <f>+V273</f>
        <v>0</v>
      </c>
      <c r="W346" s="183">
        <f>+W273</f>
        <v>0</v>
      </c>
      <c r="X346" s="183">
        <f>+X273</f>
        <v>0</v>
      </c>
      <c r="Y346" s="48"/>
      <c r="Z346" s="12">
        <f>+Z273</f>
        <v>0</v>
      </c>
      <c r="AA346" s="12">
        <f>+AA273</f>
        <v>0</v>
      </c>
      <c r="AB346" s="12">
        <f>+AB273</f>
        <v>0</v>
      </c>
    </row>
    <row r="347" spans="1:28" hidden="1" x14ac:dyDescent="0.25">
      <c r="A347" s="45" t="s">
        <v>33</v>
      </c>
      <c r="B347" s="61"/>
      <c r="C347" s="12">
        <f>+C274+C293+C297+C306+C307+C310+C311+C316</f>
        <v>0</v>
      </c>
      <c r="D347" s="12">
        <f>D274</f>
        <v>0</v>
      </c>
      <c r="E347" s="183">
        <f>E274</f>
        <v>0</v>
      </c>
      <c r="F347" s="145">
        <f>D347+E347</f>
        <v>0</v>
      </c>
      <c r="G347" s="183">
        <f>G274</f>
        <v>0</v>
      </c>
      <c r="H347" s="145">
        <f>F347-G347</f>
        <v>0</v>
      </c>
      <c r="I347" s="127" t="e">
        <f>G347/F347</f>
        <v>#DIV/0!</v>
      </c>
      <c r="J347" s="183">
        <f>J274</f>
        <v>0</v>
      </c>
      <c r="K347" s="183">
        <f>K274</f>
        <v>0</v>
      </c>
      <c r="L347" s="127" t="e">
        <f>K347/F347</f>
        <v>#DIV/0!</v>
      </c>
      <c r="M347" s="183">
        <f>M274</f>
        <v>0</v>
      </c>
      <c r="N347" s="145">
        <f>H347-K347-J347</f>
        <v>0</v>
      </c>
      <c r="O347" s="213" t="e">
        <f>M347/F347</f>
        <v>#DIV/0!</v>
      </c>
      <c r="Q347" s="183">
        <f>Q274</f>
        <v>0</v>
      </c>
      <c r="R347" s="183">
        <f>R274</f>
        <v>0</v>
      </c>
      <c r="S347" s="208">
        <f>+N347+C347+Q347+R347</f>
        <v>0</v>
      </c>
      <c r="T347" s="127" t="e">
        <f>+M347/(Q347+F347+R347)</f>
        <v>#DIV/0!</v>
      </c>
      <c r="V347" s="183">
        <f>V274</f>
        <v>0</v>
      </c>
      <c r="W347" s="183">
        <f>W274</f>
        <v>0</v>
      </c>
      <c r="X347" s="183">
        <f>X274</f>
        <v>0</v>
      </c>
      <c r="Y347" s="48"/>
      <c r="Z347" s="12">
        <f>Z274</f>
        <v>0</v>
      </c>
      <c r="AA347" s="12">
        <f>AA274</f>
        <v>0</v>
      </c>
      <c r="AB347" s="12">
        <f>AB274</f>
        <v>0</v>
      </c>
    </row>
    <row r="348" spans="1:28" hidden="1" x14ac:dyDescent="0.25">
      <c r="A348" s="60"/>
      <c r="B348" s="61"/>
      <c r="C348" s="6"/>
      <c r="D348" s="6"/>
      <c r="E348" s="140"/>
      <c r="F348" s="142"/>
      <c r="G348" s="142"/>
      <c r="H348" s="142"/>
      <c r="I348" s="141"/>
      <c r="J348" s="188"/>
      <c r="K348" s="142"/>
      <c r="L348" s="141"/>
      <c r="M348" s="142"/>
      <c r="N348" s="142"/>
      <c r="O348" s="205"/>
      <c r="Q348" s="140"/>
      <c r="R348" s="140"/>
      <c r="S348" s="183"/>
      <c r="T348" s="206"/>
      <c r="V348" s="140"/>
      <c r="W348" s="140"/>
      <c r="X348" s="140"/>
      <c r="Y348" s="48"/>
      <c r="Z348" s="6"/>
      <c r="AA348" s="6"/>
      <c r="AB348" s="6"/>
    </row>
    <row r="349" spans="1:28" hidden="1" x14ac:dyDescent="0.25">
      <c r="A349" s="60"/>
      <c r="B349" s="61"/>
      <c r="C349" s="6"/>
      <c r="D349" s="6"/>
      <c r="E349" s="140"/>
      <c r="F349" s="142"/>
      <c r="G349" s="142"/>
      <c r="H349" s="142"/>
      <c r="I349" s="141"/>
      <c r="J349" s="188"/>
      <c r="K349" s="142"/>
      <c r="L349" s="141"/>
      <c r="M349" s="142"/>
      <c r="N349" s="142"/>
      <c r="O349" s="205"/>
      <c r="Q349" s="140"/>
      <c r="R349" s="140"/>
      <c r="S349" s="142"/>
      <c r="T349" s="206"/>
      <c r="V349" s="140"/>
      <c r="W349" s="140"/>
      <c r="X349" s="140"/>
      <c r="Y349" s="48"/>
      <c r="Z349" s="6"/>
      <c r="AA349" s="6"/>
      <c r="AB349" s="6"/>
    </row>
    <row r="350" spans="1:28" x14ac:dyDescent="0.25">
      <c r="C350" s="71"/>
      <c r="F350" s="227"/>
      <c r="S350" s="150"/>
    </row>
    <row r="351" spans="1:28" x14ac:dyDescent="0.25">
      <c r="A351" s="22" t="s">
        <v>129</v>
      </c>
      <c r="C351" s="71"/>
      <c r="D351" s="146" t="s">
        <v>146</v>
      </c>
      <c r="F351" s="150"/>
      <c r="G351" s="151"/>
      <c r="K351" s="149" t="s">
        <v>130</v>
      </c>
      <c r="M351" s="151">
        <v>317819214.13999999</v>
      </c>
      <c r="N351" s="151" t="s">
        <v>179</v>
      </c>
      <c r="S351" s="150"/>
    </row>
    <row r="352" spans="1:28" x14ac:dyDescent="0.25">
      <c r="C352" s="71"/>
      <c r="F352" s="227"/>
      <c r="G352" s="150"/>
      <c r="K352" s="151"/>
      <c r="M352" s="150">
        <f>M343-M351</f>
        <v>77927.280000030994</v>
      </c>
      <c r="N352" s="150"/>
      <c r="O352" s="151"/>
      <c r="S352" s="151"/>
    </row>
    <row r="353" spans="1:28" x14ac:dyDescent="0.25">
      <c r="C353" s="71"/>
      <c r="F353" s="151"/>
      <c r="G353" s="150"/>
      <c r="K353" s="150"/>
      <c r="M353" s="150"/>
      <c r="N353" s="150"/>
      <c r="O353" s="151"/>
      <c r="S353" s="151"/>
    </row>
    <row r="354" spans="1:28" s="23" customFormat="1" x14ac:dyDescent="0.25">
      <c r="A354" s="23" t="s">
        <v>163</v>
      </c>
      <c r="B354" s="118"/>
      <c r="C354" s="1"/>
      <c r="D354" s="78" t="s">
        <v>153</v>
      </c>
      <c r="E354" s="133"/>
      <c r="F354" s="133"/>
      <c r="G354" s="133"/>
      <c r="H354" s="130"/>
      <c r="I354" s="131"/>
      <c r="J354" s="308"/>
      <c r="K354" s="130" t="s">
        <v>157</v>
      </c>
      <c r="L354" s="131"/>
      <c r="M354" s="133"/>
      <c r="N354" s="130" t="s">
        <v>181</v>
      </c>
      <c r="O354" s="311"/>
      <c r="P354" s="311"/>
      <c r="Q354" s="311"/>
      <c r="R354" s="133"/>
      <c r="S354" s="133"/>
      <c r="T354" s="192"/>
      <c r="U354" s="130"/>
      <c r="V354" s="133"/>
      <c r="W354" s="133"/>
      <c r="X354" s="133"/>
      <c r="Z354" s="1"/>
      <c r="AA354" s="1"/>
      <c r="AB354" s="1"/>
    </row>
    <row r="355" spans="1:28" x14ac:dyDescent="0.25">
      <c r="A355" s="50" t="s">
        <v>164</v>
      </c>
      <c r="B355" s="117"/>
      <c r="D355" s="77" t="s">
        <v>154</v>
      </c>
      <c r="F355" s="151"/>
      <c r="K355" s="146" t="s">
        <v>156</v>
      </c>
      <c r="M355" s="151"/>
      <c r="N355" s="312" t="s">
        <v>180</v>
      </c>
      <c r="O355" s="149"/>
      <c r="S355" s="227"/>
    </row>
  </sheetData>
  <mergeCells count="3">
    <mergeCell ref="D7:F7"/>
    <mergeCell ref="Q7:R7"/>
    <mergeCell ref="J7:K7"/>
  </mergeCells>
  <printOptions horizontalCentered="1"/>
  <pageMargins left="0.2" right="0.2" top="0.5" bottom="0.25" header="0.3" footer="0.3"/>
  <pageSetup paperSize="256" scale="54" fitToHeight="7" orientation="landscape" r:id="rId1"/>
  <headerFooter>
    <oddFooter>Page &amp;P of &amp;N</oddFooter>
  </headerFooter>
  <rowBreaks count="5" manualBreakCount="5">
    <brk id="56" max="18" man="1"/>
    <brk id="111" max="18" man="1"/>
    <brk id="154" max="18" man="1"/>
    <brk id="201" max="18" man="1"/>
    <brk id="244" max="18" man="1"/>
  </rowBreaks>
  <colBreaks count="1" manualBreakCount="1">
    <brk id="1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369"/>
  <sheetViews>
    <sheetView tabSelected="1" zoomScaleNormal="100" zoomScaleSheetLayoutView="86" workbookViewId="0">
      <pane xSplit="2" ySplit="9" topLeftCell="C269" activePane="bottomRight" state="frozen"/>
      <selection pane="topRight" activeCell="C1" sqref="C1"/>
      <selection pane="bottomLeft" activeCell="A10" sqref="A10"/>
      <selection pane="bottomRight" activeCell="H356" sqref="H356"/>
    </sheetView>
  </sheetViews>
  <sheetFormatPr defaultColWidth="9.140625" defaultRowHeight="15" x14ac:dyDescent="0.25"/>
  <cols>
    <col min="1" max="1" width="37.7109375" style="85" customWidth="1"/>
    <col min="2" max="2" width="14" style="116" bestFit="1" customWidth="1"/>
    <col min="3" max="3" width="18" style="21" customWidth="1"/>
    <col min="4" max="4" width="18.140625" style="236" customWidth="1"/>
    <col min="5" max="5" width="17" style="236" customWidth="1"/>
    <col min="6" max="6" width="18.140625" style="50" customWidth="1"/>
    <col min="7" max="7" width="18.140625" style="246" bestFit="1" customWidth="1"/>
    <col min="8" max="8" width="18" style="246" customWidth="1"/>
    <col min="9" max="9" width="10" style="261" customWidth="1"/>
    <col min="10" max="10" width="14.7109375" style="379" customWidth="1"/>
    <col min="11" max="11" width="18" style="246" bestFit="1" customWidth="1"/>
    <col min="12" max="12" width="9.28515625" style="261" customWidth="1"/>
    <col min="13" max="13" width="18.140625" style="246" bestFit="1" customWidth="1"/>
    <col min="14" max="14" width="18.140625" style="254" bestFit="1" customWidth="1"/>
    <col min="15" max="15" width="9.28515625" style="262" customWidth="1"/>
    <col min="16" max="16" width="1.7109375" style="246" hidden="1" customWidth="1"/>
    <col min="17" max="17" width="23" style="236" hidden="1" customWidth="1"/>
    <col min="18" max="18" width="18" style="236" hidden="1" customWidth="1"/>
    <col min="19" max="19" width="18.140625" style="246" customWidth="1"/>
    <col min="20" max="20" width="9.28515625" style="101" customWidth="1"/>
    <col min="21" max="21" width="9.140625" style="85" customWidth="1"/>
    <col min="22" max="24" width="23.140625" style="13" bestFit="1" customWidth="1"/>
    <col min="25" max="25" width="9.140625" style="50" customWidth="1"/>
    <col min="26" max="28" width="23.140625" style="13" bestFit="1" customWidth="1"/>
    <col min="29" max="16384" width="9.140625" style="85"/>
  </cols>
  <sheetData>
    <row r="1" spans="1:28" s="80" customFormat="1" x14ac:dyDescent="0.25">
      <c r="A1" s="80" t="s">
        <v>0</v>
      </c>
      <c r="B1" s="111"/>
      <c r="C1" s="14"/>
      <c r="D1" s="233"/>
      <c r="E1" s="233"/>
      <c r="F1" s="23"/>
      <c r="G1" s="237"/>
      <c r="H1" s="237"/>
      <c r="I1" s="238"/>
      <c r="J1" s="371"/>
      <c r="K1" s="237"/>
      <c r="L1" s="238"/>
      <c r="M1" s="237"/>
      <c r="N1" s="239"/>
      <c r="O1" s="240"/>
      <c r="P1" s="237"/>
      <c r="Q1" s="233"/>
      <c r="R1" s="233"/>
      <c r="S1" s="237"/>
      <c r="T1" s="81"/>
      <c r="V1" s="1"/>
      <c r="W1" s="1"/>
      <c r="X1" s="1"/>
      <c r="Y1" s="23"/>
      <c r="Z1" s="1"/>
      <c r="AA1" s="1"/>
      <c r="AB1" s="1"/>
    </row>
    <row r="2" spans="1:28" s="80" customFormat="1" ht="26.25" x14ac:dyDescent="0.45">
      <c r="A2" s="23" t="s">
        <v>151</v>
      </c>
      <c r="B2" s="111"/>
      <c r="C2" s="14"/>
      <c r="D2" s="233"/>
      <c r="E2" s="233"/>
      <c r="F2" s="23"/>
      <c r="G2" s="237"/>
      <c r="H2" s="237"/>
      <c r="I2" s="238"/>
      <c r="J2" s="371"/>
      <c r="K2" s="372"/>
      <c r="L2" s="238"/>
      <c r="M2" s="237"/>
      <c r="N2" s="239"/>
      <c r="O2" s="240"/>
      <c r="P2" s="237"/>
      <c r="Q2" s="233"/>
      <c r="R2" s="233"/>
      <c r="S2" s="237"/>
      <c r="T2" s="81"/>
      <c r="V2" s="1"/>
      <c r="W2" s="1"/>
      <c r="X2" s="1"/>
      <c r="Y2" s="23"/>
      <c r="Z2" s="1"/>
      <c r="AA2" s="1"/>
      <c r="AB2" s="1"/>
    </row>
    <row r="3" spans="1:28" s="80" customFormat="1" x14ac:dyDescent="0.25">
      <c r="A3" s="23" t="s">
        <v>1</v>
      </c>
      <c r="B3" s="111"/>
      <c r="C3" s="14"/>
      <c r="D3" s="233"/>
      <c r="E3" s="233"/>
      <c r="F3" s="23"/>
      <c r="G3" s="237"/>
      <c r="H3" s="237"/>
      <c r="I3" s="238"/>
      <c r="J3" s="371"/>
      <c r="K3" s="237"/>
      <c r="L3" s="238"/>
      <c r="M3" s="237"/>
      <c r="N3" s="239"/>
      <c r="O3" s="240"/>
      <c r="P3" s="237"/>
      <c r="Q3" s="233"/>
      <c r="R3" s="233"/>
      <c r="S3" s="237"/>
      <c r="T3" s="81"/>
      <c r="V3" s="1"/>
      <c r="W3" s="1"/>
      <c r="X3" s="1"/>
      <c r="Y3" s="23"/>
      <c r="Z3" s="1"/>
      <c r="AA3" s="1"/>
      <c r="AB3" s="1"/>
    </row>
    <row r="4" spans="1:28" s="80" customFormat="1" x14ac:dyDescent="0.25">
      <c r="A4" s="23" t="s">
        <v>152</v>
      </c>
      <c r="B4" s="111"/>
      <c r="C4" s="14"/>
      <c r="D4" s="233"/>
      <c r="E4" s="233"/>
      <c r="F4" s="23"/>
      <c r="G4" s="237"/>
      <c r="H4" s="237"/>
      <c r="I4" s="238"/>
      <c r="J4" s="371"/>
      <c r="K4" s="237"/>
      <c r="L4" s="238"/>
      <c r="M4" s="237"/>
      <c r="N4" s="239"/>
      <c r="O4" s="240"/>
      <c r="P4" s="237"/>
      <c r="Q4" s="233"/>
      <c r="R4" s="233"/>
      <c r="S4" s="233"/>
      <c r="T4" s="81"/>
      <c r="V4" s="1"/>
      <c r="W4" s="1"/>
      <c r="X4" s="1"/>
      <c r="Y4" s="23"/>
      <c r="Z4" s="1"/>
      <c r="AA4" s="1"/>
      <c r="AB4" s="1"/>
    </row>
    <row r="5" spans="1:28" s="80" customFormat="1" x14ac:dyDescent="0.25">
      <c r="A5" s="23" t="s">
        <v>174</v>
      </c>
      <c r="B5" s="111"/>
      <c r="C5" s="14"/>
      <c r="D5" s="233"/>
      <c r="E5" s="233"/>
      <c r="F5" s="23"/>
      <c r="G5" s="237"/>
      <c r="H5" s="237"/>
      <c r="I5" s="238"/>
      <c r="J5" s="371"/>
      <c r="K5" s="233"/>
      <c r="L5" s="238"/>
      <c r="M5" s="237"/>
      <c r="N5" s="239"/>
      <c r="O5" s="240"/>
      <c r="P5" s="237"/>
      <c r="Q5" s="233"/>
      <c r="R5" s="233"/>
      <c r="S5" s="237"/>
      <c r="T5" s="81"/>
      <c r="V5" s="1"/>
      <c r="W5" s="1"/>
      <c r="X5" s="1"/>
      <c r="Y5" s="23"/>
      <c r="Z5" s="1"/>
      <c r="AA5" s="1"/>
      <c r="AB5" s="1"/>
    </row>
    <row r="6" spans="1:28" s="80" customFormat="1" x14ac:dyDescent="0.25">
      <c r="B6" s="111"/>
      <c r="C6" s="14"/>
      <c r="D6" s="233"/>
      <c r="E6" s="233"/>
      <c r="F6" s="23"/>
      <c r="G6" s="237"/>
      <c r="H6" s="237"/>
      <c r="I6" s="238"/>
      <c r="J6" s="371"/>
      <c r="K6" s="237"/>
      <c r="L6" s="238"/>
      <c r="M6" s="237"/>
      <c r="N6" s="239"/>
      <c r="O6" s="240"/>
      <c r="P6" s="237"/>
      <c r="Q6" s="233"/>
      <c r="R6" s="233"/>
      <c r="S6" s="237"/>
      <c r="T6" s="81"/>
      <c r="V6" s="1"/>
      <c r="W6" s="1"/>
      <c r="X6" s="1"/>
      <c r="Y6" s="23"/>
      <c r="Z6" s="1"/>
      <c r="AA6" s="1"/>
      <c r="AB6" s="1"/>
    </row>
    <row r="7" spans="1:28" s="80" customFormat="1" ht="30" customHeight="1" x14ac:dyDescent="0.25">
      <c r="A7" s="82"/>
      <c r="B7" s="112"/>
      <c r="C7" s="15"/>
      <c r="D7" s="360" t="s">
        <v>2</v>
      </c>
      <c r="E7" s="360"/>
      <c r="F7" s="360"/>
      <c r="G7" s="373" t="s">
        <v>3</v>
      </c>
      <c r="H7" s="241"/>
      <c r="I7" s="135" t="s">
        <v>4</v>
      </c>
      <c r="J7" s="359" t="s">
        <v>5</v>
      </c>
      <c r="K7" s="359"/>
      <c r="L7" s="135" t="s">
        <v>4</v>
      </c>
      <c r="M7" s="242"/>
      <c r="N7" s="243" t="s">
        <v>6</v>
      </c>
      <c r="O7" s="135" t="s">
        <v>4</v>
      </c>
      <c r="P7" s="237"/>
      <c r="Q7" s="361" t="s">
        <v>8</v>
      </c>
      <c r="R7" s="362"/>
      <c r="S7" s="244" t="s">
        <v>6</v>
      </c>
      <c r="T7" s="83" t="s">
        <v>9</v>
      </c>
      <c r="V7" s="23"/>
      <c r="W7" s="23"/>
      <c r="X7" s="23"/>
      <c r="Y7" s="23"/>
      <c r="Z7" s="23" t="s">
        <v>10</v>
      </c>
      <c r="AA7" s="23"/>
      <c r="AB7" s="23"/>
    </row>
    <row r="8" spans="1:28" s="23" customFormat="1" ht="30" x14ac:dyDescent="0.25">
      <c r="A8" s="36" t="s">
        <v>11</v>
      </c>
      <c r="B8" s="37"/>
      <c r="C8" s="3" t="s">
        <v>12</v>
      </c>
      <c r="D8" s="184" t="s">
        <v>13</v>
      </c>
      <c r="E8" s="184" t="s">
        <v>14</v>
      </c>
      <c r="F8" s="38" t="s">
        <v>135</v>
      </c>
      <c r="G8" s="197" t="s">
        <v>15</v>
      </c>
      <c r="H8" s="136" t="s">
        <v>16</v>
      </c>
      <c r="I8" s="137" t="s">
        <v>17</v>
      </c>
      <c r="J8" s="198" t="s">
        <v>133</v>
      </c>
      <c r="K8" s="199" t="s">
        <v>18</v>
      </c>
      <c r="L8" s="200" t="s">
        <v>17</v>
      </c>
      <c r="M8" s="197" t="s">
        <v>19</v>
      </c>
      <c r="N8" s="197" t="s">
        <v>20</v>
      </c>
      <c r="O8" s="137" t="s">
        <v>17</v>
      </c>
      <c r="P8" s="130"/>
      <c r="Q8" s="184" t="s">
        <v>165</v>
      </c>
      <c r="R8" s="184" t="s">
        <v>166</v>
      </c>
      <c r="S8" s="197" t="s">
        <v>21</v>
      </c>
      <c r="T8" s="41" t="s">
        <v>21</v>
      </c>
      <c r="V8" s="5" t="s">
        <v>175</v>
      </c>
      <c r="W8" s="5" t="s">
        <v>176</v>
      </c>
      <c r="X8" s="5" t="s">
        <v>177</v>
      </c>
      <c r="Y8" s="42"/>
      <c r="Z8" s="5" t="s">
        <v>165</v>
      </c>
      <c r="AA8" s="5" t="s">
        <v>166</v>
      </c>
      <c r="AB8" s="5" t="s">
        <v>167</v>
      </c>
    </row>
    <row r="9" spans="1:28" s="10" customFormat="1" ht="22.5" x14ac:dyDescent="0.2">
      <c r="A9" s="119"/>
      <c r="B9" s="43"/>
      <c r="C9" s="120" t="s">
        <v>22</v>
      </c>
      <c r="D9" s="222" t="s">
        <v>23</v>
      </c>
      <c r="E9" s="186" t="s">
        <v>24</v>
      </c>
      <c r="F9" s="122" t="s">
        <v>136</v>
      </c>
      <c r="G9" s="187" t="s">
        <v>25</v>
      </c>
      <c r="H9" s="138" t="s">
        <v>26</v>
      </c>
      <c r="I9" s="139" t="s">
        <v>145</v>
      </c>
      <c r="J9" s="186" t="s">
        <v>131</v>
      </c>
      <c r="K9" s="138" t="s">
        <v>134</v>
      </c>
      <c r="L9" s="139" t="s">
        <v>137</v>
      </c>
      <c r="M9" s="138" t="s">
        <v>138</v>
      </c>
      <c r="N9" s="187" t="s">
        <v>139</v>
      </c>
      <c r="O9" s="139" t="s">
        <v>140</v>
      </c>
      <c r="P9" s="202"/>
      <c r="Q9" s="203" t="s">
        <v>141</v>
      </c>
      <c r="R9" s="203" t="s">
        <v>142</v>
      </c>
      <c r="S9" s="138" t="s">
        <v>143</v>
      </c>
      <c r="T9" s="126" t="s">
        <v>149</v>
      </c>
      <c r="V9" s="125"/>
      <c r="W9" s="125"/>
      <c r="X9" s="125"/>
      <c r="Y9" s="11"/>
      <c r="Z9" s="125"/>
      <c r="AA9" s="125"/>
      <c r="AB9" s="125"/>
    </row>
    <row r="10" spans="1:28" x14ac:dyDescent="0.25">
      <c r="A10" s="84" t="s">
        <v>27</v>
      </c>
      <c r="B10" s="113"/>
      <c r="C10" s="18"/>
      <c r="D10" s="172"/>
      <c r="E10" s="172"/>
      <c r="F10" s="6"/>
      <c r="G10" s="172"/>
      <c r="H10" s="172"/>
      <c r="I10" s="173"/>
      <c r="J10" s="174"/>
      <c r="K10" s="245"/>
      <c r="L10" s="173"/>
      <c r="M10" s="172"/>
      <c r="N10" s="175"/>
      <c r="O10" s="176"/>
      <c r="Q10" s="172"/>
      <c r="R10" s="172"/>
      <c r="S10" s="245"/>
      <c r="T10" s="86"/>
      <c r="V10" s="6"/>
      <c r="W10" s="6"/>
      <c r="X10" s="6"/>
      <c r="Y10" s="48"/>
      <c r="Z10" s="6"/>
      <c r="AA10" s="6"/>
      <c r="AB10" s="6"/>
    </row>
    <row r="11" spans="1:28" x14ac:dyDescent="0.25">
      <c r="A11" s="84" t="s">
        <v>28</v>
      </c>
      <c r="B11" s="113"/>
      <c r="C11" s="18"/>
      <c r="D11" s="172"/>
      <c r="E11" s="172"/>
      <c r="F11" s="6"/>
      <c r="G11" s="172"/>
      <c r="H11" s="172"/>
      <c r="I11" s="173"/>
      <c r="J11" s="174"/>
      <c r="K11" s="245"/>
      <c r="L11" s="173"/>
      <c r="M11" s="172"/>
      <c r="N11" s="175"/>
      <c r="O11" s="176"/>
      <c r="Q11" s="172"/>
      <c r="R11" s="172"/>
      <c r="S11" s="245"/>
      <c r="T11" s="86"/>
      <c r="V11" s="6"/>
      <c r="W11" s="6"/>
      <c r="X11" s="6"/>
      <c r="Y11" s="48"/>
      <c r="Z11" s="6"/>
      <c r="AA11" s="6"/>
      <c r="AB11" s="6"/>
    </row>
    <row r="12" spans="1:28" ht="30" x14ac:dyDescent="0.25">
      <c r="A12" s="87" t="s">
        <v>29</v>
      </c>
      <c r="B12" s="113" t="s">
        <v>30</v>
      </c>
      <c r="C12" s="19">
        <f>SUM(C13:C15)</f>
        <v>-3422205.04</v>
      </c>
      <c r="D12" s="234">
        <f>SUM(D13:D15)</f>
        <v>1454000</v>
      </c>
      <c r="E12" s="234">
        <f>SUM(E13:E15)</f>
        <v>6692124.96</v>
      </c>
      <c r="F12" s="52">
        <f>D12+E12</f>
        <v>8146124.96</v>
      </c>
      <c r="G12" s="234">
        <f>SUM(G13:G15)</f>
        <v>608391.85</v>
      </c>
      <c r="H12" s="234">
        <f>F12-G12</f>
        <v>7537733.1100000003</v>
      </c>
      <c r="I12" s="161">
        <f>G12/F12</f>
        <v>7.4684816767161405E-2</v>
      </c>
      <c r="J12" s="234">
        <f>SUM(J13:J15)</f>
        <v>8100</v>
      </c>
      <c r="K12" s="234">
        <f>SUM(K13:K15)</f>
        <v>387672</v>
      </c>
      <c r="L12" s="161">
        <f>(K12+J12)/F12</f>
        <v>4.8584081626953095E-2</v>
      </c>
      <c r="M12" s="234">
        <f>K12+G12+J12</f>
        <v>1004163.85</v>
      </c>
      <c r="N12" s="247">
        <f>H12-K12-J12</f>
        <v>7141961.1100000003</v>
      </c>
      <c r="O12" s="161">
        <f>M12/F12</f>
        <v>0.12326889839411449</v>
      </c>
      <c r="P12" s="248"/>
      <c r="Q12" s="234">
        <f>SUM(Q13:Q15)</f>
        <v>0</v>
      </c>
      <c r="R12" s="234">
        <f>SUM(R13:R15)</f>
        <v>0</v>
      </c>
      <c r="S12" s="249">
        <f>+N12+C12+Q12+R12</f>
        <v>3719756.0700000003</v>
      </c>
      <c r="T12" s="88">
        <f>+M12/(Q12+F12+R12+C12)</f>
        <v>0.21257004077241004</v>
      </c>
      <c r="V12" s="52">
        <f>SUM(V13:V15)</f>
        <v>0</v>
      </c>
      <c r="W12" s="52">
        <f>SUM(W13:W15)</f>
        <v>0</v>
      </c>
      <c r="X12" s="52">
        <f>SUM(X13:X15)</f>
        <v>0</v>
      </c>
      <c r="Y12" s="48"/>
      <c r="Z12" s="52">
        <f>SUM(Z13:Z15)</f>
        <v>0</v>
      </c>
      <c r="AA12" s="52">
        <f>SUM(AA13:AA15)</f>
        <v>0</v>
      </c>
      <c r="AB12" s="52">
        <f>SUM(AB13:AB15)</f>
        <v>0</v>
      </c>
    </row>
    <row r="13" spans="1:28" s="91" customFormat="1" ht="12.75" x14ac:dyDescent="0.2">
      <c r="A13" s="89" t="s">
        <v>31</v>
      </c>
      <c r="B13" s="114"/>
      <c r="C13" s="79">
        <f>Jan!N13+Feb!N13</f>
        <v>-3931264.28</v>
      </c>
      <c r="D13" s="167">
        <f>+X13+AB13</f>
        <v>0</v>
      </c>
      <c r="E13" s="167"/>
      <c r="F13" s="8">
        <f>D13+E13</f>
        <v>0</v>
      </c>
      <c r="G13" s="167"/>
      <c r="H13" s="167">
        <f>F13-G13</f>
        <v>0</v>
      </c>
      <c r="I13" s="168" t="e">
        <f>G13/F13</f>
        <v>#DIV/0!</v>
      </c>
      <c r="J13" s="169"/>
      <c r="K13" s="189">
        <v>10000</v>
      </c>
      <c r="L13" s="168" t="e">
        <f>(K13+J13)/F13</f>
        <v>#DIV/0!</v>
      </c>
      <c r="M13" s="167">
        <f>K13+G13+J13</f>
        <v>10000</v>
      </c>
      <c r="N13" s="167">
        <f>H13-K13-J13</f>
        <v>-10000</v>
      </c>
      <c r="O13" s="170" t="e">
        <f>M13/F13</f>
        <v>#DIV/0!</v>
      </c>
      <c r="P13" s="171"/>
      <c r="Q13" s="167"/>
      <c r="R13" s="167"/>
      <c r="S13" s="250">
        <f>+N13+C13+Q13+R13</f>
        <v>-3941264.28</v>
      </c>
      <c r="T13" s="90">
        <f>+M13/(Q13+F13+R13+C13)</f>
        <v>-2.5437109509208575E-3</v>
      </c>
      <c r="V13" s="8"/>
      <c r="W13" s="8"/>
      <c r="X13" s="8"/>
      <c r="Y13" s="59"/>
      <c r="Z13" s="8"/>
      <c r="AA13" s="8"/>
      <c r="AB13" s="8"/>
    </row>
    <row r="14" spans="1:28" s="91" customFormat="1" ht="12.75" x14ac:dyDescent="0.2">
      <c r="A14" s="89" t="s">
        <v>32</v>
      </c>
      <c r="B14" s="114"/>
      <c r="C14" s="79">
        <f>Jan!N14+Feb!N14</f>
        <v>509059.24</v>
      </c>
      <c r="D14" s="167">
        <v>1454000</v>
      </c>
      <c r="E14" s="167">
        <v>6692124.96</v>
      </c>
      <c r="F14" s="8">
        <f>D14+E14</f>
        <v>8146124.96</v>
      </c>
      <c r="G14" s="167">
        <v>608391.85</v>
      </c>
      <c r="H14" s="167">
        <f>F14-G14</f>
        <v>7537733.1100000003</v>
      </c>
      <c r="I14" s="168">
        <f>G14/F14</f>
        <v>7.4684816767161405E-2</v>
      </c>
      <c r="J14" s="169">
        <v>8100</v>
      </c>
      <c r="K14" s="189">
        <v>377672</v>
      </c>
      <c r="L14" s="168">
        <f>(K14+J14)/F14</f>
        <v>4.7356504091731977E-2</v>
      </c>
      <c r="M14" s="167">
        <f>K14+G14+J14</f>
        <v>994163.85</v>
      </c>
      <c r="N14" s="167">
        <f>H14-K14-J14</f>
        <v>7151961.1100000003</v>
      </c>
      <c r="O14" s="170">
        <f>M14/F14</f>
        <v>0.12204132085889338</v>
      </c>
      <c r="P14" s="171"/>
      <c r="Q14" s="167"/>
      <c r="R14" s="167"/>
      <c r="S14" s="250">
        <f>+N14+C14+Q14+R14</f>
        <v>7661020.3500000006</v>
      </c>
      <c r="T14" s="90">
        <f>+M14/(Q14+F14+R14+C14)</f>
        <v>0.11486339597486557</v>
      </c>
      <c r="V14" s="8"/>
      <c r="W14" s="8"/>
      <c r="X14" s="8"/>
      <c r="Y14" s="59"/>
      <c r="Z14" s="8"/>
      <c r="AA14" s="8"/>
      <c r="AB14" s="8"/>
    </row>
    <row r="15" spans="1:28" s="91" customFormat="1" ht="12.75" hidden="1" x14ac:dyDescent="0.2">
      <c r="A15" s="89" t="s">
        <v>33</v>
      </c>
      <c r="B15" s="114"/>
      <c r="C15" s="79">
        <f>Jan!N15+Feb!N15</f>
        <v>0</v>
      </c>
      <c r="D15" s="167">
        <f>+X15+AB15</f>
        <v>0</v>
      </c>
      <c r="E15" s="167"/>
      <c r="F15" s="8">
        <f>D15+E15</f>
        <v>0</v>
      </c>
      <c r="G15" s="167"/>
      <c r="H15" s="167"/>
      <c r="I15" s="168"/>
      <c r="J15" s="169"/>
      <c r="K15" s="189"/>
      <c r="L15" s="168" t="e">
        <f>(K15+J15)/F15</f>
        <v>#DIV/0!</v>
      </c>
      <c r="M15" s="167">
        <f>K15+G15+J15</f>
        <v>0</v>
      </c>
      <c r="N15" s="167">
        <f>H15-K15-J15</f>
        <v>0</v>
      </c>
      <c r="O15" s="170" t="e">
        <f>M15/F15</f>
        <v>#DIV/0!</v>
      </c>
      <c r="P15" s="171"/>
      <c r="Q15" s="167"/>
      <c r="R15" s="167"/>
      <c r="S15" s="250">
        <f>+N15+C15+Q15+R15</f>
        <v>0</v>
      </c>
      <c r="T15" s="90" t="e">
        <f>+M15/(Q15+F15+R15+C15)</f>
        <v>#DIV/0!</v>
      </c>
      <c r="V15" s="8"/>
      <c r="W15" s="8"/>
      <c r="X15" s="8"/>
      <c r="Y15" s="59"/>
      <c r="Z15" s="8"/>
      <c r="AA15" s="8"/>
      <c r="AB15" s="8"/>
    </row>
    <row r="16" spans="1:28" hidden="1" x14ac:dyDescent="0.25">
      <c r="A16" s="92"/>
      <c r="B16" s="114"/>
      <c r="C16" s="20"/>
      <c r="D16" s="175"/>
      <c r="E16" s="175"/>
      <c r="F16" s="6"/>
      <c r="G16" s="175"/>
      <c r="H16" s="175"/>
      <c r="I16" s="251"/>
      <c r="J16" s="374"/>
      <c r="K16" s="252"/>
      <c r="L16" s="251"/>
      <c r="M16" s="175"/>
      <c r="N16" s="175"/>
      <c r="O16" s="253"/>
      <c r="P16" s="254"/>
      <c r="Q16" s="175"/>
      <c r="R16" s="175"/>
      <c r="S16" s="252"/>
      <c r="T16" s="93"/>
      <c r="V16" s="6"/>
      <c r="W16" s="6"/>
      <c r="X16" s="6"/>
      <c r="Y16" s="48"/>
      <c r="Z16" s="6"/>
      <c r="AA16" s="6"/>
      <c r="AB16" s="6"/>
    </row>
    <row r="17" spans="1:28" ht="30" hidden="1" x14ac:dyDescent="0.25">
      <c r="A17" s="87" t="s">
        <v>34</v>
      </c>
      <c r="B17" s="113" t="s">
        <v>35</v>
      </c>
      <c r="C17" s="19">
        <f>SUM(C18:C20)</f>
        <v>0</v>
      </c>
      <c r="D17" s="234">
        <f>SUM(D18:D20)</f>
        <v>0</v>
      </c>
      <c r="E17" s="234">
        <f>SUM(E18:E20)</f>
        <v>0</v>
      </c>
      <c r="F17" s="52">
        <f>D17+E17</f>
        <v>0</v>
      </c>
      <c r="G17" s="234">
        <f>SUM(G18:G20)</f>
        <v>0</v>
      </c>
      <c r="H17" s="234">
        <f>F17-G17</f>
        <v>0</v>
      </c>
      <c r="I17" s="161" t="e">
        <f>G17/F17</f>
        <v>#DIV/0!</v>
      </c>
      <c r="J17" s="234">
        <f>SUM(J18:J20)</f>
        <v>0</v>
      </c>
      <c r="K17" s="234">
        <f>SUM(K18:K20)</f>
        <v>0</v>
      </c>
      <c r="L17" s="161" t="e">
        <f>(K17+J17)/F17</f>
        <v>#DIV/0!</v>
      </c>
      <c r="M17" s="234">
        <f>K17+G17+J17</f>
        <v>0</v>
      </c>
      <c r="N17" s="247">
        <f t="shared" ref="N17:N25" si="0">H17-K17-J17</f>
        <v>0</v>
      </c>
      <c r="O17" s="161" t="e">
        <f>M17/F17</f>
        <v>#DIV/0!</v>
      </c>
      <c r="P17" s="248"/>
      <c r="Q17" s="234">
        <f>SUM(Q18:Q20)</f>
        <v>0</v>
      </c>
      <c r="R17" s="234">
        <f>SUM(R18:R20)</f>
        <v>0</v>
      </c>
      <c r="S17" s="249">
        <f>+N17+C17+Q17+R17</f>
        <v>0</v>
      </c>
      <c r="T17" s="88" t="e">
        <f>+M17/(Q17+F17+R17+C17)</f>
        <v>#DIV/0!</v>
      </c>
      <c r="V17" s="7">
        <f>SUM(V18:V20)</f>
        <v>0</v>
      </c>
      <c r="W17" s="7">
        <f>SUM(W18:W20)</f>
        <v>0</v>
      </c>
      <c r="X17" s="7">
        <f>SUM(X18:X20)</f>
        <v>0</v>
      </c>
      <c r="Y17" s="48"/>
      <c r="Z17" s="7">
        <f>SUM(Z18:Z20)</f>
        <v>0</v>
      </c>
      <c r="AA17" s="7">
        <f>SUM(AA18:AA20)</f>
        <v>0</v>
      </c>
      <c r="AB17" s="7">
        <f>SUM(AB18:AB20)</f>
        <v>0</v>
      </c>
    </row>
    <row r="18" spans="1:28" s="91" customFormat="1" ht="12.75" hidden="1" x14ac:dyDescent="0.2">
      <c r="A18" s="89" t="s">
        <v>31</v>
      </c>
      <c r="B18" s="114"/>
      <c r="C18" s="79">
        <f>Jan!N18+Feb!N18</f>
        <v>0</v>
      </c>
      <c r="D18" s="167">
        <f>+X18+AB18</f>
        <v>0</v>
      </c>
      <c r="E18" s="167"/>
      <c r="F18" s="8">
        <f>D18+E18</f>
        <v>0</v>
      </c>
      <c r="G18" s="167"/>
      <c r="H18" s="167">
        <f>F18-G18</f>
        <v>0</v>
      </c>
      <c r="I18" s="168" t="e">
        <f>G18/F18</f>
        <v>#DIV/0!</v>
      </c>
      <c r="J18" s="169"/>
      <c r="K18" s="189"/>
      <c r="L18" s="168" t="e">
        <f>(K18+J18)/F18</f>
        <v>#DIV/0!</v>
      </c>
      <c r="M18" s="167">
        <f>K18+G18+J18</f>
        <v>0</v>
      </c>
      <c r="N18" s="167">
        <f t="shared" si="0"/>
        <v>0</v>
      </c>
      <c r="O18" s="170" t="e">
        <f>M18/F18</f>
        <v>#DIV/0!</v>
      </c>
      <c r="P18" s="171"/>
      <c r="Q18" s="167"/>
      <c r="R18" s="167"/>
      <c r="S18" s="250">
        <f>+N18+C18+Q18+R18</f>
        <v>0</v>
      </c>
      <c r="T18" s="90" t="e">
        <f>+M18/(Q18+F18+R18+C18)</f>
        <v>#DIV/0!</v>
      </c>
      <c r="V18" s="8"/>
      <c r="W18" s="8"/>
      <c r="X18" s="8"/>
      <c r="Y18" s="59"/>
      <c r="Z18" s="8"/>
      <c r="AA18" s="8"/>
      <c r="AB18" s="8"/>
    </row>
    <row r="19" spans="1:28" s="91" customFormat="1" ht="12.75" hidden="1" x14ac:dyDescent="0.2">
      <c r="A19" s="89" t="s">
        <v>32</v>
      </c>
      <c r="B19" s="114"/>
      <c r="C19" s="79">
        <f>Jan!N19+Feb!N19</f>
        <v>0</v>
      </c>
      <c r="D19" s="167">
        <f>+X19+AB19</f>
        <v>0</v>
      </c>
      <c r="E19" s="167"/>
      <c r="F19" s="8">
        <f>D19+E19</f>
        <v>0</v>
      </c>
      <c r="G19" s="167"/>
      <c r="H19" s="167">
        <f>F19-G19</f>
        <v>0</v>
      </c>
      <c r="I19" s="168" t="e">
        <f>G19/F19</f>
        <v>#DIV/0!</v>
      </c>
      <c r="J19" s="169"/>
      <c r="K19" s="189"/>
      <c r="L19" s="168" t="e">
        <f t="shared" ref="L19:L25" si="1">(K19+J19)/F19</f>
        <v>#DIV/0!</v>
      </c>
      <c r="M19" s="167">
        <f t="shared" ref="M19:M25" si="2">K19+G19+J19</f>
        <v>0</v>
      </c>
      <c r="N19" s="167">
        <f t="shared" si="0"/>
        <v>0</v>
      </c>
      <c r="O19" s="170" t="e">
        <f>M19/F19</f>
        <v>#DIV/0!</v>
      </c>
      <c r="P19" s="171"/>
      <c r="Q19" s="167"/>
      <c r="R19" s="167"/>
      <c r="S19" s="250">
        <f>+N19+C19+Q19+R19</f>
        <v>0</v>
      </c>
      <c r="T19" s="90" t="e">
        <f>+M19/(Q19+F19+R19+C19)</f>
        <v>#DIV/0!</v>
      </c>
      <c r="V19" s="8"/>
      <c r="W19" s="8"/>
      <c r="X19" s="8"/>
      <c r="Y19" s="59"/>
      <c r="Z19" s="8"/>
      <c r="AA19" s="8"/>
      <c r="AB19" s="8"/>
    </row>
    <row r="20" spans="1:28" s="91" customFormat="1" ht="12.75" hidden="1" x14ac:dyDescent="0.2">
      <c r="A20" s="89" t="s">
        <v>33</v>
      </c>
      <c r="B20" s="114"/>
      <c r="C20" s="79">
        <f>Jan!N20+Feb!N20</f>
        <v>0</v>
      </c>
      <c r="D20" s="167">
        <f>+X20+AB20</f>
        <v>0</v>
      </c>
      <c r="E20" s="167"/>
      <c r="F20" s="8">
        <f>D20+E20</f>
        <v>0</v>
      </c>
      <c r="G20" s="167"/>
      <c r="H20" s="167">
        <f>F20-G20</f>
        <v>0</v>
      </c>
      <c r="I20" s="168" t="e">
        <f>G20/F20</f>
        <v>#DIV/0!</v>
      </c>
      <c r="J20" s="169"/>
      <c r="K20" s="189"/>
      <c r="L20" s="168" t="e">
        <f t="shared" si="1"/>
        <v>#DIV/0!</v>
      </c>
      <c r="M20" s="167">
        <f t="shared" si="2"/>
        <v>0</v>
      </c>
      <c r="N20" s="167">
        <f t="shared" si="0"/>
        <v>0</v>
      </c>
      <c r="O20" s="170" t="e">
        <f>M20/F20</f>
        <v>#DIV/0!</v>
      </c>
      <c r="P20" s="171"/>
      <c r="Q20" s="167"/>
      <c r="R20" s="167"/>
      <c r="S20" s="250">
        <f>+N20+C20+Q20+R20</f>
        <v>0</v>
      </c>
      <c r="T20" s="90" t="e">
        <f>+M20/(Q20+F20+R20+C20)</f>
        <v>#DIV/0!</v>
      </c>
      <c r="V20" s="8"/>
      <c r="W20" s="8"/>
      <c r="X20" s="8"/>
      <c r="Y20" s="59"/>
      <c r="Z20" s="8"/>
      <c r="AA20" s="8"/>
      <c r="AB20" s="8"/>
    </row>
    <row r="21" spans="1:28" x14ac:dyDescent="0.25">
      <c r="A21" s="92"/>
      <c r="B21" s="114"/>
      <c r="C21" s="18"/>
      <c r="D21" s="172"/>
      <c r="E21" s="172"/>
      <c r="F21" s="6"/>
      <c r="G21" s="172"/>
      <c r="H21" s="172"/>
      <c r="I21" s="173"/>
      <c r="J21" s="174"/>
      <c r="K21" s="245"/>
      <c r="L21" s="173" t="e">
        <f t="shared" si="1"/>
        <v>#DIV/0!</v>
      </c>
      <c r="M21" s="172"/>
      <c r="N21" s="175">
        <f t="shared" si="0"/>
        <v>0</v>
      </c>
      <c r="O21" s="176"/>
      <c r="Q21" s="172"/>
      <c r="R21" s="172"/>
      <c r="S21" s="245"/>
      <c r="T21" s="86"/>
      <c r="V21" s="8"/>
      <c r="W21" s="8"/>
      <c r="X21" s="8"/>
      <c r="Y21" s="59"/>
      <c r="Z21" s="8"/>
      <c r="AA21" s="8"/>
      <c r="AB21" s="8"/>
    </row>
    <row r="22" spans="1:28" s="80" customFormat="1" x14ac:dyDescent="0.25">
      <c r="A22" s="94" t="s">
        <v>36</v>
      </c>
      <c r="B22" s="113"/>
      <c r="C22" s="19">
        <f>SUM(C23:C25)</f>
        <v>-3422205.04</v>
      </c>
      <c r="D22" s="235">
        <f>SUM(D23:D25)</f>
        <v>1454000</v>
      </c>
      <c r="E22" s="235">
        <f>SUM(E23:E25)</f>
        <v>6692124.96</v>
      </c>
      <c r="F22" s="6">
        <f>D22+E22</f>
        <v>8146124.96</v>
      </c>
      <c r="G22" s="235">
        <f>SUM(G23:G25)</f>
        <v>608391.85</v>
      </c>
      <c r="H22" s="235">
        <f>F22-G22</f>
        <v>7537733.1100000003</v>
      </c>
      <c r="I22" s="161">
        <f>G22/F22</f>
        <v>7.4684816767161405E-2</v>
      </c>
      <c r="J22" s="235">
        <f>SUM(J23:J25)</f>
        <v>8100</v>
      </c>
      <c r="K22" s="235">
        <f>SUM(K23:K25)</f>
        <v>387672</v>
      </c>
      <c r="L22" s="255">
        <f t="shared" si="1"/>
        <v>4.8584081626953095E-2</v>
      </c>
      <c r="M22" s="175">
        <f t="shared" si="2"/>
        <v>1004163.85</v>
      </c>
      <c r="N22" s="256">
        <f t="shared" si="0"/>
        <v>7141961.1100000003</v>
      </c>
      <c r="O22" s="257">
        <f>M22/F22</f>
        <v>0.12326889839411449</v>
      </c>
      <c r="P22" s="237"/>
      <c r="Q22" s="235">
        <f>SUM(Q23:Q25)</f>
        <v>0</v>
      </c>
      <c r="R22" s="235">
        <f>SUM(R23:R25)</f>
        <v>0</v>
      </c>
      <c r="S22" s="249">
        <f>+N22+C22+Q22+R22</f>
        <v>3719756.0700000003</v>
      </c>
      <c r="T22" s="88">
        <f>+M22/(Q22+F22+R22+C22)</f>
        <v>0.21257004077241004</v>
      </c>
      <c r="V22" s="7">
        <f>SUM(V23:V25)</f>
        <v>0</v>
      </c>
      <c r="W22" s="7">
        <f>SUM(W23:W25)</f>
        <v>0</v>
      </c>
      <c r="X22" s="7">
        <f>SUM(X23:X25)</f>
        <v>0</v>
      </c>
      <c r="Y22" s="42"/>
      <c r="Z22" s="7">
        <f>SUM(Z23:Z25)</f>
        <v>0</v>
      </c>
      <c r="AA22" s="7">
        <f>SUM(AA23:AA25)</f>
        <v>0</v>
      </c>
      <c r="AB22" s="7">
        <f>SUM(AB23:AB25)</f>
        <v>0</v>
      </c>
    </row>
    <row r="23" spans="1:28" s="80" customFormat="1" x14ac:dyDescent="0.25">
      <c r="A23" s="84" t="s">
        <v>31</v>
      </c>
      <c r="B23" s="113"/>
      <c r="C23" s="19">
        <f>C13+C18</f>
        <v>-3931264.28</v>
      </c>
      <c r="D23" s="235">
        <f>D13+D18</f>
        <v>0</v>
      </c>
      <c r="E23" s="235">
        <f>E13+E18</f>
        <v>0</v>
      </c>
      <c r="F23" s="6">
        <f>D23+E23</f>
        <v>0</v>
      </c>
      <c r="G23" s="235">
        <f>G13+G18</f>
        <v>0</v>
      </c>
      <c r="H23" s="235">
        <f>F23-G23</f>
        <v>0</v>
      </c>
      <c r="I23" s="161" t="e">
        <f>G23/F23</f>
        <v>#DIV/0!</v>
      </c>
      <c r="J23" s="235">
        <f t="shared" ref="J23:K25" si="3">J13+J18</f>
        <v>0</v>
      </c>
      <c r="K23" s="235">
        <f t="shared" si="3"/>
        <v>10000</v>
      </c>
      <c r="L23" s="255" t="e">
        <f t="shared" si="1"/>
        <v>#DIV/0!</v>
      </c>
      <c r="M23" s="175">
        <f t="shared" si="2"/>
        <v>10000</v>
      </c>
      <c r="N23" s="256">
        <f t="shared" si="0"/>
        <v>-10000</v>
      </c>
      <c r="O23" s="257" t="e">
        <f>M23/F23</f>
        <v>#DIV/0!</v>
      </c>
      <c r="P23" s="237"/>
      <c r="Q23" s="235">
        <f t="shared" ref="Q23:R25" si="4">Q13+Q18</f>
        <v>0</v>
      </c>
      <c r="R23" s="235">
        <f t="shared" si="4"/>
        <v>0</v>
      </c>
      <c r="S23" s="249">
        <f>+N23+C23+Q23+R23</f>
        <v>-3941264.28</v>
      </c>
      <c r="T23" s="88">
        <f>+M23/(Q23+F23+R23+C23)</f>
        <v>-2.5437109509208575E-3</v>
      </c>
      <c r="V23" s="7">
        <f>V13+V18</f>
        <v>0</v>
      </c>
      <c r="W23" s="7">
        <f t="shared" ref="W23:X25" si="5">W13+W18</f>
        <v>0</v>
      </c>
      <c r="X23" s="7">
        <f t="shared" si="5"/>
        <v>0</v>
      </c>
      <c r="Y23" s="42"/>
      <c r="Z23" s="7">
        <f>Z13+Z18</f>
        <v>0</v>
      </c>
      <c r="AA23" s="7">
        <f t="shared" ref="AA23:AB25" si="6">AA13+AA18</f>
        <v>0</v>
      </c>
      <c r="AB23" s="7">
        <f t="shared" si="6"/>
        <v>0</v>
      </c>
    </row>
    <row r="24" spans="1:28" s="80" customFormat="1" x14ac:dyDescent="0.25">
      <c r="A24" s="84" t="s">
        <v>32</v>
      </c>
      <c r="B24" s="113"/>
      <c r="C24" s="19">
        <f t="shared" ref="C24:E25" si="7">C14+C19</f>
        <v>509059.24</v>
      </c>
      <c r="D24" s="235">
        <f t="shared" si="7"/>
        <v>1454000</v>
      </c>
      <c r="E24" s="235">
        <f t="shared" si="7"/>
        <v>6692124.96</v>
      </c>
      <c r="F24" s="6">
        <f>D24+E24</f>
        <v>8146124.96</v>
      </c>
      <c r="G24" s="235">
        <f>G14+G19</f>
        <v>608391.85</v>
      </c>
      <c r="H24" s="235">
        <f>F24-G24</f>
        <v>7537733.1100000003</v>
      </c>
      <c r="I24" s="161">
        <f>G24/F24</f>
        <v>7.4684816767161405E-2</v>
      </c>
      <c r="J24" s="235">
        <f t="shared" si="3"/>
        <v>8100</v>
      </c>
      <c r="K24" s="235">
        <f t="shared" si="3"/>
        <v>377672</v>
      </c>
      <c r="L24" s="255">
        <f t="shared" si="1"/>
        <v>4.7356504091731977E-2</v>
      </c>
      <c r="M24" s="175">
        <f t="shared" si="2"/>
        <v>994163.85</v>
      </c>
      <c r="N24" s="256">
        <f t="shared" si="0"/>
        <v>7151961.1100000003</v>
      </c>
      <c r="O24" s="257">
        <f>M24/F24</f>
        <v>0.12204132085889338</v>
      </c>
      <c r="P24" s="237"/>
      <c r="Q24" s="235">
        <f t="shared" si="4"/>
        <v>0</v>
      </c>
      <c r="R24" s="235">
        <f t="shared" si="4"/>
        <v>0</v>
      </c>
      <c r="S24" s="249">
        <f>+N24+C24+Q24+R24</f>
        <v>7661020.3500000006</v>
      </c>
      <c r="T24" s="88">
        <f>+M24/(Q24+F24+R24+C24)</f>
        <v>0.11486339597486557</v>
      </c>
      <c r="V24" s="7">
        <f>V14+V19</f>
        <v>0</v>
      </c>
      <c r="W24" s="7">
        <f t="shared" si="5"/>
        <v>0</v>
      </c>
      <c r="X24" s="7">
        <f t="shared" si="5"/>
        <v>0</v>
      </c>
      <c r="Y24" s="42"/>
      <c r="Z24" s="7">
        <f>Z14+Z19</f>
        <v>0</v>
      </c>
      <c r="AA24" s="7">
        <f t="shared" si="6"/>
        <v>0</v>
      </c>
      <c r="AB24" s="7">
        <f t="shared" si="6"/>
        <v>0</v>
      </c>
    </row>
    <row r="25" spans="1:28" s="80" customFormat="1" hidden="1" x14ac:dyDescent="0.25">
      <c r="A25" s="84" t="s">
        <v>33</v>
      </c>
      <c r="B25" s="113"/>
      <c r="C25" s="19">
        <f t="shared" si="7"/>
        <v>0</v>
      </c>
      <c r="D25" s="235">
        <f t="shared" si="7"/>
        <v>0</v>
      </c>
      <c r="E25" s="235">
        <f t="shared" si="7"/>
        <v>0</v>
      </c>
      <c r="F25" s="6">
        <f>D25+E25</f>
        <v>0</v>
      </c>
      <c r="G25" s="235">
        <f>G15+G20</f>
        <v>0</v>
      </c>
      <c r="H25" s="235">
        <f>F25-G25</f>
        <v>0</v>
      </c>
      <c r="I25" s="161" t="e">
        <f>G25/F25</f>
        <v>#DIV/0!</v>
      </c>
      <c r="J25" s="235">
        <f t="shared" si="3"/>
        <v>0</v>
      </c>
      <c r="K25" s="235">
        <f t="shared" si="3"/>
        <v>0</v>
      </c>
      <c r="L25" s="255" t="e">
        <f t="shared" si="1"/>
        <v>#DIV/0!</v>
      </c>
      <c r="M25" s="175">
        <f t="shared" si="2"/>
        <v>0</v>
      </c>
      <c r="N25" s="256">
        <f t="shared" si="0"/>
        <v>0</v>
      </c>
      <c r="O25" s="257" t="e">
        <f>M25/F25</f>
        <v>#DIV/0!</v>
      </c>
      <c r="P25" s="237"/>
      <c r="Q25" s="235">
        <f t="shared" si="4"/>
        <v>0</v>
      </c>
      <c r="R25" s="235">
        <f t="shared" si="4"/>
        <v>0</v>
      </c>
      <c r="S25" s="249">
        <f>+N25+C25+Q25+R25</f>
        <v>0</v>
      </c>
      <c r="T25" s="88" t="e">
        <f>+M25/(Q25+F25+R25+C25)</f>
        <v>#DIV/0!</v>
      </c>
      <c r="V25" s="7">
        <f>V15+V20</f>
        <v>0</v>
      </c>
      <c r="W25" s="7">
        <f t="shared" si="5"/>
        <v>0</v>
      </c>
      <c r="X25" s="7">
        <f t="shared" si="5"/>
        <v>0</v>
      </c>
      <c r="Y25" s="42"/>
      <c r="Z25" s="7">
        <f>Z15+Z20</f>
        <v>0</v>
      </c>
      <c r="AA25" s="7">
        <f t="shared" si="6"/>
        <v>0</v>
      </c>
      <c r="AB25" s="7">
        <f t="shared" si="6"/>
        <v>0</v>
      </c>
    </row>
    <row r="26" spans="1:28" x14ac:dyDescent="0.25">
      <c r="A26" s="92"/>
      <c r="B26" s="114"/>
      <c r="C26" s="18"/>
      <c r="D26" s="172"/>
      <c r="E26" s="172"/>
      <c r="F26" s="6"/>
      <c r="G26" s="172"/>
      <c r="H26" s="172"/>
      <c r="I26" s="173"/>
      <c r="J26" s="174"/>
      <c r="K26" s="245"/>
      <c r="L26" s="173"/>
      <c r="M26" s="172"/>
      <c r="N26" s="175"/>
      <c r="O26" s="176"/>
      <c r="Q26" s="172"/>
      <c r="R26" s="172"/>
      <c r="S26" s="245"/>
      <c r="T26" s="86"/>
      <c r="V26" s="6"/>
      <c r="W26" s="6"/>
      <c r="X26" s="6"/>
      <c r="Y26" s="48"/>
      <c r="Z26" s="6"/>
      <c r="AA26" s="6"/>
      <c r="AB26" s="6"/>
    </row>
    <row r="27" spans="1:28" x14ac:dyDescent="0.25">
      <c r="A27" s="84" t="s">
        <v>37</v>
      </c>
      <c r="B27" s="113"/>
      <c r="C27" s="18"/>
      <c r="D27" s="172"/>
      <c r="E27" s="172"/>
      <c r="F27" s="6"/>
      <c r="G27" s="172"/>
      <c r="H27" s="172"/>
      <c r="I27" s="173"/>
      <c r="J27" s="174"/>
      <c r="K27" s="245"/>
      <c r="L27" s="173"/>
      <c r="M27" s="172"/>
      <c r="N27" s="175"/>
      <c r="O27" s="176"/>
      <c r="Q27" s="172"/>
      <c r="R27" s="172"/>
      <c r="S27" s="245"/>
      <c r="T27" s="86"/>
      <c r="V27" s="6"/>
      <c r="W27" s="6"/>
      <c r="X27" s="6"/>
      <c r="Y27" s="48"/>
      <c r="Z27" s="6"/>
      <c r="AA27" s="6"/>
      <c r="AB27" s="6"/>
    </row>
    <row r="28" spans="1:28" x14ac:dyDescent="0.25">
      <c r="A28" s="84"/>
      <c r="B28" s="113"/>
      <c r="C28" s="18"/>
      <c r="D28" s="172"/>
      <c r="E28" s="172"/>
      <c r="F28" s="6"/>
      <c r="G28" s="172"/>
      <c r="H28" s="172"/>
      <c r="I28" s="173"/>
      <c r="J28" s="174"/>
      <c r="K28" s="245"/>
      <c r="L28" s="173"/>
      <c r="M28" s="172"/>
      <c r="N28" s="175"/>
      <c r="O28" s="176"/>
      <c r="Q28" s="172"/>
      <c r="R28" s="172"/>
      <c r="S28" s="245"/>
      <c r="T28" s="86"/>
      <c r="V28" s="6"/>
      <c r="W28" s="6"/>
      <c r="X28" s="6"/>
      <c r="Y28" s="48"/>
      <c r="Z28" s="6"/>
      <c r="AA28" s="6"/>
      <c r="AB28" s="6"/>
    </row>
    <row r="29" spans="1:28" ht="30" x14ac:dyDescent="0.25">
      <c r="A29" s="87" t="s">
        <v>38</v>
      </c>
      <c r="B29" s="113" t="s">
        <v>39</v>
      </c>
      <c r="C29" s="19">
        <f>SUM(C30:C32)</f>
        <v>-208976.39</v>
      </c>
      <c r="D29" s="234">
        <f>SUM(D30:D32)</f>
        <v>0</v>
      </c>
      <c r="E29" s="234">
        <f>SUM(E30:E32)</f>
        <v>5785832.7300000004</v>
      </c>
      <c r="F29" s="52">
        <f>D29+E29</f>
        <v>5785832.7300000004</v>
      </c>
      <c r="G29" s="234">
        <f>SUM(G30:G32)</f>
        <v>621605.09</v>
      </c>
      <c r="H29" s="234">
        <f>F29-G29</f>
        <v>5164227.6400000006</v>
      </c>
      <c r="I29" s="161">
        <f>G29/F29</f>
        <v>0.1074357173820336</v>
      </c>
      <c r="J29" s="234">
        <f>SUM(J30:J32)</f>
        <v>0</v>
      </c>
      <c r="K29" s="234">
        <f>SUM(K30:K32)</f>
        <v>2414307.7000000002</v>
      </c>
      <c r="L29" s="161">
        <f>(K29+J29)/F29</f>
        <v>0.41727920813915409</v>
      </c>
      <c r="M29" s="234">
        <f>K29+G29+J29</f>
        <v>3035912.79</v>
      </c>
      <c r="N29" s="247">
        <f>H29-K29-J29</f>
        <v>2749919.9400000004</v>
      </c>
      <c r="O29" s="161">
        <f>M29/F29</f>
        <v>0.5247149255211877</v>
      </c>
      <c r="P29" s="248"/>
      <c r="Q29" s="234">
        <f>SUM(Q30:Q32)</f>
        <v>0</v>
      </c>
      <c r="R29" s="234">
        <f>SUM(R30:R32)</f>
        <v>0</v>
      </c>
      <c r="S29" s="249">
        <f>+N29+C29+Q29+R29</f>
        <v>2540943.5500000003</v>
      </c>
      <c r="T29" s="88">
        <f>+M29/(Q29+F29+R29+C29)</f>
        <v>0.54437708359545078</v>
      </c>
      <c r="V29" s="7">
        <f>SUM(V30:V32)</f>
        <v>0</v>
      </c>
      <c r="W29" s="7">
        <f>SUM(W30:W32)</f>
        <v>0</v>
      </c>
      <c r="X29" s="7">
        <f>SUM(X30:X32)</f>
        <v>0</v>
      </c>
      <c r="Y29" s="48"/>
      <c r="Z29" s="7">
        <f>SUM(Z30:Z32)</f>
        <v>0</v>
      </c>
      <c r="AA29" s="7">
        <f>SUM(AA30:AA32)</f>
        <v>0</v>
      </c>
      <c r="AB29" s="7">
        <f>SUM(AB30:AB32)</f>
        <v>0</v>
      </c>
    </row>
    <row r="30" spans="1:28" s="91" customFormat="1" ht="12.75" hidden="1" x14ac:dyDescent="0.2">
      <c r="A30" s="89" t="s">
        <v>31</v>
      </c>
      <c r="B30" s="114"/>
      <c r="C30" s="79">
        <f>Jan!N30+Feb!N30</f>
        <v>0</v>
      </c>
      <c r="D30" s="167">
        <f>+X30+AB30</f>
        <v>0</v>
      </c>
      <c r="E30" s="167"/>
      <c r="F30" s="8">
        <f>D30+E30</f>
        <v>0</v>
      </c>
      <c r="G30" s="167"/>
      <c r="H30" s="167">
        <f>F30-G30</f>
        <v>0</v>
      </c>
      <c r="I30" s="168" t="e">
        <f>G30/F30</f>
        <v>#DIV/0!</v>
      </c>
      <c r="J30" s="169"/>
      <c r="K30" s="189"/>
      <c r="L30" s="168" t="e">
        <f>(K30+J30)/F30</f>
        <v>#DIV/0!</v>
      </c>
      <c r="M30" s="167">
        <f>K30+G30+J30</f>
        <v>0</v>
      </c>
      <c r="N30" s="167">
        <f>H30-K30-J30</f>
        <v>0</v>
      </c>
      <c r="O30" s="170" t="e">
        <f>M30/F30</f>
        <v>#DIV/0!</v>
      </c>
      <c r="P30" s="171"/>
      <c r="Q30" s="167"/>
      <c r="R30" s="167"/>
      <c r="S30" s="250">
        <f>+N30+C30+Q30+R30</f>
        <v>0</v>
      </c>
      <c r="T30" s="90" t="e">
        <f>+M30/(Q30+F30+R30+C30)</f>
        <v>#DIV/0!</v>
      </c>
      <c r="V30" s="8"/>
      <c r="W30" s="8"/>
      <c r="X30" s="8"/>
      <c r="Y30" s="59"/>
      <c r="Z30" s="8"/>
      <c r="AA30" s="8"/>
      <c r="AB30" s="8"/>
    </row>
    <row r="31" spans="1:28" s="91" customFormat="1" ht="12.75" x14ac:dyDescent="0.2">
      <c r="A31" s="89" t="s">
        <v>32</v>
      </c>
      <c r="B31" s="114"/>
      <c r="C31" s="79">
        <f>Jan!N31+Feb!N31</f>
        <v>-208976.39</v>
      </c>
      <c r="D31" s="167"/>
      <c r="E31" s="167">
        <v>5785832.7300000004</v>
      </c>
      <c r="F31" s="8">
        <f>D31+E31</f>
        <v>5785832.7300000004</v>
      </c>
      <c r="G31" s="167">
        <v>621605.09</v>
      </c>
      <c r="H31" s="167">
        <f>F31-G31</f>
        <v>5164227.6400000006</v>
      </c>
      <c r="I31" s="168">
        <f>G31/F31</f>
        <v>0.1074357173820336</v>
      </c>
      <c r="J31" s="169"/>
      <c r="K31" s="189">
        <v>2414307.7000000002</v>
      </c>
      <c r="L31" s="168">
        <f>(K31+J31)/F31</f>
        <v>0.41727920813915409</v>
      </c>
      <c r="M31" s="167">
        <f>K31+G31+J31</f>
        <v>3035912.79</v>
      </c>
      <c r="N31" s="167">
        <f>H31-K31-J31</f>
        <v>2749919.9400000004</v>
      </c>
      <c r="O31" s="170">
        <f>M31/F31</f>
        <v>0.5247149255211877</v>
      </c>
      <c r="P31" s="171"/>
      <c r="Q31" s="167"/>
      <c r="R31" s="167"/>
      <c r="S31" s="250">
        <f>+N31+C31+Q31+R31</f>
        <v>2540943.5500000003</v>
      </c>
      <c r="T31" s="90">
        <f>+M31/(Q31+F31+R31+C31)</f>
        <v>0.54437708359545078</v>
      </c>
      <c r="V31" s="8"/>
      <c r="W31" s="8"/>
      <c r="X31" s="8"/>
      <c r="Y31" s="59"/>
      <c r="Z31" s="8"/>
      <c r="AA31" s="8"/>
      <c r="AB31" s="8"/>
    </row>
    <row r="32" spans="1:28" s="91" customFormat="1" ht="12.75" hidden="1" x14ac:dyDescent="0.2">
      <c r="A32" s="89" t="s">
        <v>33</v>
      </c>
      <c r="B32" s="114"/>
      <c r="C32" s="79">
        <f>Jan!N32+Feb!N32</f>
        <v>0</v>
      </c>
      <c r="D32" s="167">
        <f>+X32+AB32</f>
        <v>0</v>
      </c>
      <c r="E32" s="167"/>
      <c r="F32" s="8">
        <f>D32+E32</f>
        <v>0</v>
      </c>
      <c r="G32" s="167"/>
      <c r="H32" s="167">
        <f>F32-G32</f>
        <v>0</v>
      </c>
      <c r="I32" s="168" t="e">
        <f>G32/F32</f>
        <v>#DIV/0!</v>
      </c>
      <c r="J32" s="169"/>
      <c r="K32" s="189"/>
      <c r="L32" s="168" t="e">
        <f>(K32+J32)/F32</f>
        <v>#DIV/0!</v>
      </c>
      <c r="M32" s="167">
        <f>K32+G32+J32</f>
        <v>0</v>
      </c>
      <c r="N32" s="167">
        <f>H32-K32-J32</f>
        <v>0</v>
      </c>
      <c r="O32" s="170" t="e">
        <f>M32/F32</f>
        <v>#DIV/0!</v>
      </c>
      <c r="P32" s="171"/>
      <c r="Q32" s="167"/>
      <c r="R32" s="167"/>
      <c r="S32" s="250">
        <f>+N32+C32+Q32+R32</f>
        <v>0</v>
      </c>
      <c r="T32" s="90" t="e">
        <f>+M32/(Q32+F32+R32+C32)</f>
        <v>#DIV/0!</v>
      </c>
      <c r="V32" s="8"/>
      <c r="W32" s="8"/>
      <c r="X32" s="8"/>
      <c r="Y32" s="59"/>
      <c r="Z32" s="8"/>
      <c r="AA32" s="8"/>
      <c r="AB32" s="8"/>
    </row>
    <row r="33" spans="1:28" x14ac:dyDescent="0.25">
      <c r="A33" s="92"/>
      <c r="B33" s="114"/>
      <c r="C33" s="18"/>
      <c r="D33" s="172"/>
      <c r="E33" s="172"/>
      <c r="F33" s="6"/>
      <c r="G33" s="172"/>
      <c r="H33" s="172"/>
      <c r="I33" s="173"/>
      <c r="J33" s="174"/>
      <c r="K33" s="245"/>
      <c r="L33" s="173"/>
      <c r="M33" s="172"/>
      <c r="N33" s="175"/>
      <c r="O33" s="176"/>
      <c r="Q33" s="172"/>
      <c r="R33" s="172"/>
      <c r="S33" s="245"/>
      <c r="T33" s="86"/>
      <c r="V33" s="6"/>
      <c r="W33" s="6"/>
      <c r="X33" s="6"/>
      <c r="Y33" s="48"/>
      <c r="Z33" s="6"/>
      <c r="AA33" s="6"/>
      <c r="AB33" s="6"/>
    </row>
    <row r="34" spans="1:28" hidden="1" x14ac:dyDescent="0.25">
      <c r="A34" s="94" t="s">
        <v>40</v>
      </c>
      <c r="B34" s="113" t="s">
        <v>41</v>
      </c>
      <c r="C34" s="19">
        <f>SUM(C35:C37)</f>
        <v>0</v>
      </c>
      <c r="D34" s="234">
        <f>SUM(D35:D37)</f>
        <v>0</v>
      </c>
      <c r="E34" s="234">
        <f>SUM(E35:E37)</f>
        <v>0</v>
      </c>
      <c r="F34" s="52">
        <f>D34+E34</f>
        <v>0</v>
      </c>
      <c r="G34" s="234">
        <f>SUM(G35:G37)</f>
        <v>0</v>
      </c>
      <c r="H34" s="234">
        <f>F34-G34</f>
        <v>0</v>
      </c>
      <c r="I34" s="161" t="e">
        <f>G34/F34</f>
        <v>#DIV/0!</v>
      </c>
      <c r="J34" s="234">
        <f>SUM(J35:J37)</f>
        <v>0</v>
      </c>
      <c r="K34" s="234">
        <f>SUM(K35:K37)</f>
        <v>0</v>
      </c>
      <c r="L34" s="161" t="e">
        <f>(K34+J34)/F34</f>
        <v>#DIV/0!</v>
      </c>
      <c r="M34" s="234">
        <f>K34+G34+J34</f>
        <v>0</v>
      </c>
      <c r="N34" s="247">
        <f>H34-K34-J34</f>
        <v>0</v>
      </c>
      <c r="O34" s="161" t="e">
        <f>M34/F34</f>
        <v>#DIV/0!</v>
      </c>
      <c r="P34" s="248"/>
      <c r="Q34" s="234">
        <f>SUM(Q35:Q37)</f>
        <v>0</v>
      </c>
      <c r="R34" s="234">
        <f>SUM(R35:R37)</f>
        <v>0</v>
      </c>
      <c r="S34" s="249">
        <f>+N34+C34+Q34+R34</f>
        <v>0</v>
      </c>
      <c r="T34" s="88" t="e">
        <f>+M34/(Q34+F34+R34+C34)</f>
        <v>#DIV/0!</v>
      </c>
      <c r="V34" s="7">
        <f>SUM(V35:V37)</f>
        <v>0</v>
      </c>
      <c r="W34" s="7">
        <f>SUM(W35:W37)</f>
        <v>0</v>
      </c>
      <c r="X34" s="7">
        <f>SUM(X35:X37)</f>
        <v>0</v>
      </c>
      <c r="Y34" s="48"/>
      <c r="Z34" s="7">
        <f>SUM(Z35:Z37)</f>
        <v>0</v>
      </c>
      <c r="AA34" s="7">
        <f>SUM(AA35:AA37)</f>
        <v>0</v>
      </c>
      <c r="AB34" s="7">
        <f>SUM(AB35:AB37)</f>
        <v>0</v>
      </c>
    </row>
    <row r="35" spans="1:28" s="91" customFormat="1" ht="12.75" hidden="1" x14ac:dyDescent="0.2">
      <c r="A35" s="89" t="s">
        <v>31</v>
      </c>
      <c r="B35" s="114"/>
      <c r="C35" s="79">
        <f>Jan!N35+Feb!N35</f>
        <v>0</v>
      </c>
      <c r="D35" s="167">
        <f>+X35+AB35</f>
        <v>0</v>
      </c>
      <c r="E35" s="167"/>
      <c r="F35" s="8">
        <f>D35+E35</f>
        <v>0</v>
      </c>
      <c r="G35" s="167"/>
      <c r="H35" s="167">
        <f>F35-G35</f>
        <v>0</v>
      </c>
      <c r="I35" s="168" t="e">
        <f>G35/F35</f>
        <v>#DIV/0!</v>
      </c>
      <c r="J35" s="169"/>
      <c r="K35" s="189"/>
      <c r="L35" s="168" t="e">
        <f>(K35+J35)/F35</f>
        <v>#DIV/0!</v>
      </c>
      <c r="M35" s="167">
        <f>K35+G35+J35</f>
        <v>0</v>
      </c>
      <c r="N35" s="167">
        <f>H35-K35-J35</f>
        <v>0</v>
      </c>
      <c r="O35" s="170" t="e">
        <f>M35/F35</f>
        <v>#DIV/0!</v>
      </c>
      <c r="P35" s="171"/>
      <c r="Q35" s="167"/>
      <c r="R35" s="167"/>
      <c r="S35" s="250">
        <f>+N35+C35+Q35+R35</f>
        <v>0</v>
      </c>
      <c r="T35" s="90" t="e">
        <f>+M35/(Q35+F35+R35+C35)</f>
        <v>#DIV/0!</v>
      </c>
      <c r="V35" s="8"/>
      <c r="W35" s="8"/>
      <c r="X35" s="8"/>
      <c r="Y35" s="59"/>
      <c r="Z35" s="8"/>
      <c r="AA35" s="8"/>
      <c r="AB35" s="8"/>
    </row>
    <row r="36" spans="1:28" s="91" customFormat="1" ht="12.75" hidden="1" x14ac:dyDescent="0.2">
      <c r="A36" s="89" t="s">
        <v>32</v>
      </c>
      <c r="B36" s="114"/>
      <c r="C36" s="79">
        <f>Jan!N36+Feb!N36</f>
        <v>0</v>
      </c>
      <c r="D36" s="167">
        <f>+X36+AB36</f>
        <v>0</v>
      </c>
      <c r="E36" s="167"/>
      <c r="F36" s="8">
        <f>D36+E36</f>
        <v>0</v>
      </c>
      <c r="G36" s="167"/>
      <c r="H36" s="167">
        <f>F36-G36</f>
        <v>0</v>
      </c>
      <c r="I36" s="168" t="e">
        <f>G36/F36</f>
        <v>#DIV/0!</v>
      </c>
      <c r="J36" s="169"/>
      <c r="K36" s="189"/>
      <c r="L36" s="168" t="e">
        <f>(K36+J36)/F36</f>
        <v>#DIV/0!</v>
      </c>
      <c r="M36" s="167">
        <f>K36+G36+J36</f>
        <v>0</v>
      </c>
      <c r="N36" s="167">
        <f>H36-K36-J36</f>
        <v>0</v>
      </c>
      <c r="O36" s="170" t="e">
        <f>M36/F36</f>
        <v>#DIV/0!</v>
      </c>
      <c r="P36" s="171"/>
      <c r="Q36" s="167"/>
      <c r="R36" s="167"/>
      <c r="S36" s="250">
        <f>+N36+C36+Q36+R36</f>
        <v>0</v>
      </c>
      <c r="T36" s="90" t="e">
        <f>+M36/(Q36+F36+R36+C36)</f>
        <v>#DIV/0!</v>
      </c>
      <c r="V36" s="8"/>
      <c r="W36" s="8"/>
      <c r="X36" s="8"/>
      <c r="Y36" s="59"/>
      <c r="Z36" s="8"/>
      <c r="AA36" s="8"/>
      <c r="AB36" s="8"/>
    </row>
    <row r="37" spans="1:28" s="91" customFormat="1" ht="12.75" hidden="1" x14ac:dyDescent="0.2">
      <c r="A37" s="89" t="s">
        <v>33</v>
      </c>
      <c r="B37" s="114"/>
      <c r="C37" s="79">
        <f>Jan!N37+Feb!N37</f>
        <v>0</v>
      </c>
      <c r="D37" s="167">
        <f>+X37+AB37</f>
        <v>0</v>
      </c>
      <c r="E37" s="167"/>
      <c r="F37" s="8">
        <f>D37+E37</f>
        <v>0</v>
      </c>
      <c r="G37" s="167"/>
      <c r="H37" s="167">
        <f>F37-G37</f>
        <v>0</v>
      </c>
      <c r="I37" s="168" t="e">
        <f>G37/F37</f>
        <v>#DIV/0!</v>
      </c>
      <c r="J37" s="169"/>
      <c r="K37" s="189"/>
      <c r="L37" s="168" t="e">
        <f>(K37+J37)/F37</f>
        <v>#DIV/0!</v>
      </c>
      <c r="M37" s="167">
        <f>K37+G37+J37</f>
        <v>0</v>
      </c>
      <c r="N37" s="167">
        <f>H37-K37-J37</f>
        <v>0</v>
      </c>
      <c r="O37" s="170" t="e">
        <f>M37/F37</f>
        <v>#DIV/0!</v>
      </c>
      <c r="P37" s="171"/>
      <c r="Q37" s="167"/>
      <c r="R37" s="167"/>
      <c r="S37" s="250">
        <f>+N37+C37+Q37+R37</f>
        <v>0</v>
      </c>
      <c r="T37" s="90" t="e">
        <f>+M37/(Q37+F37+R37+C37)</f>
        <v>#DIV/0!</v>
      </c>
      <c r="V37" s="8"/>
      <c r="W37" s="8"/>
      <c r="X37" s="8"/>
      <c r="Y37" s="59"/>
      <c r="Z37" s="8"/>
      <c r="AA37" s="8"/>
      <c r="AB37" s="8"/>
    </row>
    <row r="38" spans="1:28" hidden="1" x14ac:dyDescent="0.25">
      <c r="A38" s="92"/>
      <c r="B38" s="114"/>
      <c r="C38" s="18"/>
      <c r="D38" s="172"/>
      <c r="E38" s="172"/>
      <c r="F38" s="6"/>
      <c r="G38" s="172"/>
      <c r="H38" s="172"/>
      <c r="I38" s="173"/>
      <c r="J38" s="174"/>
      <c r="K38" s="245"/>
      <c r="L38" s="173"/>
      <c r="M38" s="172"/>
      <c r="N38" s="175"/>
      <c r="O38" s="176"/>
      <c r="Q38" s="172"/>
      <c r="R38" s="172"/>
      <c r="S38" s="245"/>
      <c r="T38" s="86"/>
      <c r="V38" s="6"/>
      <c r="W38" s="6"/>
      <c r="X38" s="6"/>
      <c r="Y38" s="48"/>
      <c r="Z38" s="6"/>
      <c r="AA38" s="6"/>
      <c r="AB38" s="6"/>
    </row>
    <row r="39" spans="1:28" ht="30" x14ac:dyDescent="0.25">
      <c r="A39" s="87" t="s">
        <v>42</v>
      </c>
      <c r="B39" s="113" t="s">
        <v>43</v>
      </c>
      <c r="C39" s="19">
        <f>SUM(C40:C42)</f>
        <v>-2525.3399999999965</v>
      </c>
      <c r="D39" s="234">
        <f>SUM(D40:D42)</f>
        <v>0</v>
      </c>
      <c r="E39" s="234">
        <f>SUM(E40:E42)</f>
        <v>175351.22</v>
      </c>
      <c r="F39" s="52">
        <f>D39+E39</f>
        <v>175351.22</v>
      </c>
      <c r="G39" s="234">
        <f>SUM(G40:G42)</f>
        <v>52913.68</v>
      </c>
      <c r="H39" s="234">
        <f>F39-G39</f>
        <v>122437.54000000001</v>
      </c>
      <c r="I39" s="161">
        <f>G39/F39</f>
        <v>0.30175826549709778</v>
      </c>
      <c r="J39" s="234">
        <f>SUM(J40:J42)</f>
        <v>0</v>
      </c>
      <c r="K39" s="234">
        <f>SUM(K40:K42)</f>
        <v>1776.69</v>
      </c>
      <c r="L39" s="161">
        <f>(K39+J39)/F39</f>
        <v>1.0132179291367348E-2</v>
      </c>
      <c r="M39" s="234">
        <f>K39+G39+J39</f>
        <v>54690.37</v>
      </c>
      <c r="N39" s="247">
        <f>H39-K39-J39</f>
        <v>120660.85</v>
      </c>
      <c r="O39" s="161">
        <f>M39/F39</f>
        <v>0.31189044478846512</v>
      </c>
      <c r="P39" s="248"/>
      <c r="Q39" s="234">
        <f>SUM(Q40:Q42)</f>
        <v>0</v>
      </c>
      <c r="R39" s="234">
        <f>SUM(R40:R42)</f>
        <v>0</v>
      </c>
      <c r="S39" s="249">
        <f>+N39+C39+Q39+R39</f>
        <v>118135.51000000001</v>
      </c>
      <c r="T39" s="88">
        <f>+M39/(Q39+F39+R39+C39)</f>
        <v>0.31644780284063939</v>
      </c>
      <c r="V39" s="7">
        <f>SUM(V40:V42)</f>
        <v>0</v>
      </c>
      <c r="W39" s="7">
        <f>SUM(W40:W42)</f>
        <v>0</v>
      </c>
      <c r="X39" s="7">
        <f>SUM(X40:X42)</f>
        <v>0</v>
      </c>
      <c r="Y39" s="48"/>
      <c r="Z39" s="7">
        <f>SUM(Z40:Z42)</f>
        <v>0</v>
      </c>
      <c r="AA39" s="7">
        <f>SUM(AA40:AA42)</f>
        <v>0</v>
      </c>
      <c r="AB39" s="7">
        <f>SUM(AB40:AB42)</f>
        <v>0</v>
      </c>
    </row>
    <row r="40" spans="1:28" s="91" customFormat="1" ht="12.75" hidden="1" x14ac:dyDescent="0.2">
      <c r="A40" s="89" t="s">
        <v>31</v>
      </c>
      <c r="B40" s="114"/>
      <c r="C40" s="79">
        <f>Jan!N40+Feb!N40</f>
        <v>0</v>
      </c>
      <c r="D40" s="167">
        <f>+X40+AB40</f>
        <v>0</v>
      </c>
      <c r="E40" s="167"/>
      <c r="F40" s="8">
        <f>D40+E40</f>
        <v>0</v>
      </c>
      <c r="G40" s="167"/>
      <c r="H40" s="167">
        <f>F40-G40</f>
        <v>0</v>
      </c>
      <c r="I40" s="168" t="e">
        <f>G40/F40</f>
        <v>#DIV/0!</v>
      </c>
      <c r="J40" s="169"/>
      <c r="K40" s="189"/>
      <c r="L40" s="168" t="e">
        <f>(K40+J40)/F40</f>
        <v>#DIV/0!</v>
      </c>
      <c r="M40" s="167">
        <f>K40+G40+J40</f>
        <v>0</v>
      </c>
      <c r="N40" s="167">
        <f>H40-K40-J40</f>
        <v>0</v>
      </c>
      <c r="O40" s="170" t="e">
        <f>M40/F40</f>
        <v>#DIV/0!</v>
      </c>
      <c r="P40" s="171"/>
      <c r="Q40" s="167"/>
      <c r="R40" s="167"/>
      <c r="S40" s="250">
        <f>+N40+C40+Q40+R40</f>
        <v>0</v>
      </c>
      <c r="T40" s="90" t="e">
        <f>+M40/(Q40+F40+R40+C40)</f>
        <v>#DIV/0!</v>
      </c>
      <c r="V40" s="8"/>
      <c r="W40" s="8"/>
      <c r="X40" s="8"/>
      <c r="Y40" s="59"/>
      <c r="Z40" s="8"/>
      <c r="AA40" s="8"/>
      <c r="AB40" s="8"/>
    </row>
    <row r="41" spans="1:28" s="91" customFormat="1" ht="12.75" x14ac:dyDescent="0.2">
      <c r="A41" s="89" t="s">
        <v>32</v>
      </c>
      <c r="B41" s="114"/>
      <c r="C41" s="79">
        <f>Jan!N41+Feb!N41</f>
        <v>-2525.3399999999965</v>
      </c>
      <c r="D41" s="167">
        <f>+X41+AB41</f>
        <v>0</v>
      </c>
      <c r="E41" s="167">
        <v>175351.22</v>
      </c>
      <c r="F41" s="8">
        <f>D41+E41</f>
        <v>175351.22</v>
      </c>
      <c r="G41" s="167">
        <v>52913.68</v>
      </c>
      <c r="H41" s="167">
        <f>F41-G41</f>
        <v>122437.54000000001</v>
      </c>
      <c r="I41" s="168">
        <f>G41/F41</f>
        <v>0.30175826549709778</v>
      </c>
      <c r="J41" s="169"/>
      <c r="K41" s="189">
        <v>1776.69</v>
      </c>
      <c r="L41" s="168">
        <f>(K41+J41)/F41</f>
        <v>1.0132179291367348E-2</v>
      </c>
      <c r="M41" s="167">
        <f>K41+G41+J41</f>
        <v>54690.37</v>
      </c>
      <c r="N41" s="167">
        <f>H41-K41-J41</f>
        <v>120660.85</v>
      </c>
      <c r="O41" s="170">
        <f>M41/F41</f>
        <v>0.31189044478846512</v>
      </c>
      <c r="P41" s="171"/>
      <c r="Q41" s="167"/>
      <c r="R41" s="167"/>
      <c r="S41" s="250">
        <f>+N41+C41+Q41+R41</f>
        <v>118135.51000000001</v>
      </c>
      <c r="T41" s="90">
        <f>+M41/(Q41+F41+R41+C41)</f>
        <v>0.31644780284063939</v>
      </c>
      <c r="V41" s="8"/>
      <c r="W41" s="8"/>
      <c r="X41" s="8"/>
      <c r="Y41" s="59"/>
      <c r="Z41" s="8"/>
      <c r="AA41" s="8"/>
      <c r="AB41" s="8"/>
    </row>
    <row r="42" spans="1:28" s="91" customFormat="1" ht="12.75" hidden="1" x14ac:dyDescent="0.2">
      <c r="A42" s="89" t="s">
        <v>33</v>
      </c>
      <c r="B42" s="114"/>
      <c r="C42" s="79">
        <f>Jan!N42+Feb!N42</f>
        <v>0</v>
      </c>
      <c r="D42" s="167">
        <f>+X42+AB42</f>
        <v>0</v>
      </c>
      <c r="E42" s="167"/>
      <c r="F42" s="8">
        <f>D42+E42</f>
        <v>0</v>
      </c>
      <c r="G42" s="167"/>
      <c r="H42" s="167">
        <f>F42-G42</f>
        <v>0</v>
      </c>
      <c r="I42" s="168" t="e">
        <f>G42/F42</f>
        <v>#DIV/0!</v>
      </c>
      <c r="J42" s="169"/>
      <c r="K42" s="189"/>
      <c r="L42" s="168" t="e">
        <f>(K42+J42)/F42</f>
        <v>#DIV/0!</v>
      </c>
      <c r="M42" s="167">
        <f>K42+G42+J42</f>
        <v>0</v>
      </c>
      <c r="N42" s="167">
        <f>H42-K42-J42</f>
        <v>0</v>
      </c>
      <c r="O42" s="170" t="e">
        <f>M42/F42</f>
        <v>#DIV/0!</v>
      </c>
      <c r="P42" s="171"/>
      <c r="Q42" s="167"/>
      <c r="R42" s="167"/>
      <c r="S42" s="250">
        <f>+N42+C42+Q42+R42</f>
        <v>0</v>
      </c>
      <c r="T42" s="90" t="e">
        <f>+M42/(Q42+F42+R42+C42)</f>
        <v>#DIV/0!</v>
      </c>
      <c r="V42" s="8"/>
      <c r="W42" s="8"/>
      <c r="X42" s="8"/>
      <c r="Y42" s="59"/>
      <c r="Z42" s="8"/>
      <c r="AA42" s="8"/>
      <c r="AB42" s="8"/>
    </row>
    <row r="43" spans="1:28" x14ac:dyDescent="0.25">
      <c r="A43" s="92"/>
      <c r="B43" s="114"/>
      <c r="C43" s="18"/>
      <c r="D43" s="172"/>
      <c r="E43" s="172"/>
      <c r="F43" s="6"/>
      <c r="G43" s="172"/>
      <c r="H43" s="172"/>
      <c r="I43" s="173"/>
      <c r="J43" s="174"/>
      <c r="K43" s="245"/>
      <c r="L43" s="173"/>
      <c r="M43" s="172"/>
      <c r="N43" s="175"/>
      <c r="O43" s="176"/>
      <c r="Q43" s="172"/>
      <c r="R43" s="172"/>
      <c r="S43" s="245"/>
      <c r="T43" s="86"/>
      <c r="V43" s="6"/>
      <c r="W43" s="6"/>
      <c r="X43" s="6"/>
      <c r="Y43" s="48"/>
      <c r="Z43" s="6"/>
      <c r="AA43" s="6"/>
      <c r="AB43" s="6"/>
    </row>
    <row r="44" spans="1:28" ht="30" x14ac:dyDescent="0.25">
      <c r="A44" s="87" t="s">
        <v>44</v>
      </c>
      <c r="B44" s="113" t="s">
        <v>45</v>
      </c>
      <c r="C44" s="19">
        <f>SUM(C45:C47)</f>
        <v>0</v>
      </c>
      <c r="D44" s="234">
        <f>SUM(D45:D47)</f>
        <v>0</v>
      </c>
      <c r="E44" s="234">
        <f>SUM(E45:E47)</f>
        <v>0</v>
      </c>
      <c r="F44" s="52">
        <f>D44+E44</f>
        <v>0</v>
      </c>
      <c r="G44" s="234">
        <f>SUM(G45:G47)</f>
        <v>0</v>
      </c>
      <c r="H44" s="234">
        <f>F44-G44</f>
        <v>0</v>
      </c>
      <c r="I44" s="161" t="e">
        <f>G44/F44</f>
        <v>#DIV/0!</v>
      </c>
      <c r="J44" s="234">
        <f>SUM(J45:J47)</f>
        <v>0</v>
      </c>
      <c r="K44" s="234">
        <f>SUM(K45:K47)</f>
        <v>0</v>
      </c>
      <c r="L44" s="161" t="e">
        <f>(K44+J44)/F44</f>
        <v>#DIV/0!</v>
      </c>
      <c r="M44" s="234">
        <f>K44+G44+J44</f>
        <v>0</v>
      </c>
      <c r="N44" s="247">
        <f>H44-K44-J44</f>
        <v>0</v>
      </c>
      <c r="O44" s="161" t="e">
        <f>M44/F44</f>
        <v>#DIV/0!</v>
      </c>
      <c r="P44" s="248"/>
      <c r="Q44" s="234">
        <f>SUM(Q45:Q47)</f>
        <v>0</v>
      </c>
      <c r="R44" s="234">
        <f>SUM(R45:R47)</f>
        <v>0</v>
      </c>
      <c r="S44" s="249">
        <f>+N44+C44+Q44+R44</f>
        <v>0</v>
      </c>
      <c r="T44" s="88" t="e">
        <f>+M44/(Q44+F44+R44+C44)</f>
        <v>#DIV/0!</v>
      </c>
      <c r="V44" s="7">
        <f>SUM(V45:V47)</f>
        <v>0</v>
      </c>
      <c r="W44" s="7">
        <f>SUM(W45:W47)</f>
        <v>0</v>
      </c>
      <c r="X44" s="7">
        <f>SUM(X45:X47)</f>
        <v>0</v>
      </c>
      <c r="Y44" s="48"/>
      <c r="Z44" s="7">
        <f>SUM(Z45:Z47)</f>
        <v>0</v>
      </c>
      <c r="AA44" s="7">
        <f>SUM(AA45:AA47)</f>
        <v>0</v>
      </c>
      <c r="AB44" s="7">
        <f>SUM(AB45:AB47)</f>
        <v>0</v>
      </c>
    </row>
    <row r="45" spans="1:28" s="91" customFormat="1" ht="12.75" hidden="1" x14ac:dyDescent="0.2">
      <c r="A45" s="89" t="s">
        <v>31</v>
      </c>
      <c r="B45" s="114"/>
      <c r="C45" s="79">
        <f>Jan!N45+Feb!N45</f>
        <v>0</v>
      </c>
      <c r="D45" s="167">
        <f>+X45+AB45</f>
        <v>0</v>
      </c>
      <c r="E45" s="167"/>
      <c r="F45" s="8">
        <f>D45+E45</f>
        <v>0</v>
      </c>
      <c r="G45" s="167"/>
      <c r="H45" s="167">
        <f>F45-G45</f>
        <v>0</v>
      </c>
      <c r="I45" s="168" t="e">
        <f>G45/F45</f>
        <v>#DIV/0!</v>
      </c>
      <c r="J45" s="169"/>
      <c r="K45" s="189"/>
      <c r="L45" s="168" t="e">
        <f>(K45+J45)/F45</f>
        <v>#DIV/0!</v>
      </c>
      <c r="M45" s="167">
        <f>K45+G45+J45</f>
        <v>0</v>
      </c>
      <c r="N45" s="167">
        <f>H45-K45-J45</f>
        <v>0</v>
      </c>
      <c r="O45" s="170" t="e">
        <f>M45/F45</f>
        <v>#DIV/0!</v>
      </c>
      <c r="P45" s="171"/>
      <c r="Q45" s="167"/>
      <c r="R45" s="167"/>
      <c r="S45" s="250">
        <f>+N45+C45+Q45+R45</f>
        <v>0</v>
      </c>
      <c r="T45" s="90" t="e">
        <f>+M45/(Q45+F45+R45+C45)</f>
        <v>#DIV/0!</v>
      </c>
      <c r="V45" s="8"/>
      <c r="W45" s="8"/>
      <c r="X45" s="8"/>
      <c r="Y45" s="59"/>
      <c r="Z45" s="8"/>
      <c r="AA45" s="8"/>
      <c r="AB45" s="8"/>
    </row>
    <row r="46" spans="1:28" s="91" customFormat="1" ht="12.75" x14ac:dyDescent="0.2">
      <c r="A46" s="89" t="s">
        <v>32</v>
      </c>
      <c r="B46" s="114"/>
      <c r="C46" s="79">
        <f>Jan!N46+Feb!N46</f>
        <v>0</v>
      </c>
      <c r="D46" s="167">
        <f>+X46+AB46</f>
        <v>0</v>
      </c>
      <c r="E46" s="167"/>
      <c r="F46" s="8">
        <f>D46+E46</f>
        <v>0</v>
      </c>
      <c r="G46" s="167"/>
      <c r="H46" s="167">
        <f>F46-G46</f>
        <v>0</v>
      </c>
      <c r="I46" s="168" t="e">
        <f>G46/F46</f>
        <v>#DIV/0!</v>
      </c>
      <c r="J46" s="169"/>
      <c r="K46" s="189"/>
      <c r="L46" s="168" t="e">
        <f>(K46+J46)/F46</f>
        <v>#DIV/0!</v>
      </c>
      <c r="M46" s="167">
        <f>K46+G46+J46</f>
        <v>0</v>
      </c>
      <c r="N46" s="167">
        <f>H46-K46-J46</f>
        <v>0</v>
      </c>
      <c r="O46" s="170" t="e">
        <f>M46/F46</f>
        <v>#DIV/0!</v>
      </c>
      <c r="P46" s="171"/>
      <c r="Q46" s="167"/>
      <c r="R46" s="167"/>
      <c r="S46" s="250">
        <f>+N46+C46+Q46+R46</f>
        <v>0</v>
      </c>
      <c r="T46" s="90" t="e">
        <f>+M46/(Q46+F46+R46+C46)</f>
        <v>#DIV/0!</v>
      </c>
      <c r="V46" s="8"/>
      <c r="W46" s="8"/>
      <c r="X46" s="8"/>
      <c r="Y46" s="59"/>
      <c r="Z46" s="8"/>
      <c r="AA46" s="8"/>
      <c r="AB46" s="8"/>
    </row>
    <row r="47" spans="1:28" s="91" customFormat="1" ht="12.75" hidden="1" x14ac:dyDescent="0.2">
      <c r="A47" s="89" t="s">
        <v>33</v>
      </c>
      <c r="B47" s="114"/>
      <c r="C47" s="79">
        <f>Jan!N47+Feb!N47</f>
        <v>0</v>
      </c>
      <c r="D47" s="167">
        <f>+X47+AB47</f>
        <v>0</v>
      </c>
      <c r="E47" s="167"/>
      <c r="F47" s="8">
        <f>D47+E47</f>
        <v>0</v>
      </c>
      <c r="G47" s="167"/>
      <c r="H47" s="167">
        <f>F47-G47</f>
        <v>0</v>
      </c>
      <c r="I47" s="168" t="e">
        <f>G47/F47</f>
        <v>#DIV/0!</v>
      </c>
      <c r="J47" s="169"/>
      <c r="K47" s="189"/>
      <c r="L47" s="168" t="e">
        <f>(K47+J47)/F47</f>
        <v>#DIV/0!</v>
      </c>
      <c r="M47" s="167">
        <f>K47+G47+J47</f>
        <v>0</v>
      </c>
      <c r="N47" s="167">
        <f>H47-K47-J47</f>
        <v>0</v>
      </c>
      <c r="O47" s="170" t="e">
        <f>M47/F47</f>
        <v>#DIV/0!</v>
      </c>
      <c r="P47" s="171"/>
      <c r="Q47" s="167"/>
      <c r="R47" s="167"/>
      <c r="S47" s="250">
        <f>+N47+C47+Q47+R47</f>
        <v>0</v>
      </c>
      <c r="T47" s="90" t="e">
        <f>+M47/(Q47+F47+R47+C47)</f>
        <v>#DIV/0!</v>
      </c>
      <c r="V47" s="8"/>
      <c r="W47" s="8"/>
      <c r="X47" s="8"/>
      <c r="Y47" s="59"/>
      <c r="Z47" s="8"/>
      <c r="AA47" s="8"/>
      <c r="AB47" s="8"/>
    </row>
    <row r="48" spans="1:28" x14ac:dyDescent="0.25">
      <c r="A48" s="92"/>
      <c r="B48" s="114"/>
      <c r="C48" s="18"/>
      <c r="D48" s="172"/>
      <c r="E48" s="172"/>
      <c r="F48" s="6"/>
      <c r="G48" s="172"/>
      <c r="H48" s="172"/>
      <c r="I48" s="173"/>
      <c r="J48" s="174"/>
      <c r="K48" s="245"/>
      <c r="L48" s="173"/>
      <c r="M48" s="172"/>
      <c r="N48" s="175"/>
      <c r="O48" s="176"/>
      <c r="Q48" s="172"/>
      <c r="R48" s="172"/>
      <c r="S48" s="245"/>
      <c r="T48" s="86"/>
      <c r="V48" s="6"/>
      <c r="W48" s="6"/>
      <c r="X48" s="6"/>
      <c r="Y48" s="48"/>
      <c r="Z48" s="6"/>
      <c r="AA48" s="6"/>
      <c r="AB48" s="6"/>
    </row>
    <row r="49" spans="1:31" s="164" customFormat="1" ht="30" x14ac:dyDescent="0.25">
      <c r="A49" s="152" t="s">
        <v>158</v>
      </c>
      <c r="B49" s="153" t="s">
        <v>159</v>
      </c>
      <c r="C49" s="154">
        <f>SUM(C50:C54)</f>
        <v>33123.900000000009</v>
      </c>
      <c r="D49" s="154">
        <v>0</v>
      </c>
      <c r="E49" s="154">
        <f>SUM(E50:E54)</f>
        <v>915271.15999999992</v>
      </c>
      <c r="F49" s="155">
        <f>SUM(F50:F54)</f>
        <v>915271.15999999992</v>
      </c>
      <c r="G49" s="154">
        <f>SUM(G50:G54)</f>
        <v>249423.81</v>
      </c>
      <c r="H49" s="154">
        <f>F49-G49</f>
        <v>665847.34999999986</v>
      </c>
      <c r="I49" s="156">
        <f>G49/F49</f>
        <v>0.27251356854727077</v>
      </c>
      <c r="J49" s="157">
        <f>J51</f>
        <v>0</v>
      </c>
      <c r="K49" s="158">
        <f>K51</f>
        <v>429136.22</v>
      </c>
      <c r="L49" s="156">
        <f>(K49+J49)/F49</f>
        <v>0.46886238609331909</v>
      </c>
      <c r="M49" s="154">
        <f>K49+J49+G49</f>
        <v>678560.03</v>
      </c>
      <c r="N49" s="154">
        <f>H49-K49-J49</f>
        <v>236711.12999999989</v>
      </c>
      <c r="O49" s="159">
        <f>M49/F49</f>
        <v>0.74137595464058992</v>
      </c>
      <c r="P49" s="160"/>
      <c r="Q49" s="154"/>
      <c r="R49" s="154"/>
      <c r="S49" s="158">
        <f>+N49+C49</f>
        <v>269835.02999999991</v>
      </c>
      <c r="T49" s="161">
        <f>+M49/(Q49+F49+R49+C49)</f>
        <v>0.71548245938775779</v>
      </c>
      <c r="U49" s="162"/>
      <c r="V49" s="144"/>
      <c r="W49" s="144"/>
      <c r="X49" s="144"/>
      <c r="Y49" s="163"/>
      <c r="Z49" s="144"/>
      <c r="AA49" s="144"/>
      <c r="AB49" s="144"/>
      <c r="AC49" s="162"/>
      <c r="AD49" s="162"/>
      <c r="AE49" s="162"/>
    </row>
    <row r="50" spans="1:31" s="164" customFormat="1" ht="12.75" hidden="1" x14ac:dyDescent="0.2">
      <c r="A50" s="165" t="s">
        <v>31</v>
      </c>
      <c r="B50" s="166"/>
      <c r="C50" s="167">
        <v>0</v>
      </c>
      <c r="D50" s="167"/>
      <c r="E50" s="167"/>
      <c r="F50" s="144">
        <f>E50+D50</f>
        <v>0</v>
      </c>
      <c r="G50" s="167">
        <f>SUM(D50:F50)</f>
        <v>0</v>
      </c>
      <c r="H50" s="167">
        <v>0</v>
      </c>
      <c r="I50" s="168"/>
      <c r="J50" s="169"/>
      <c r="K50" s="189"/>
      <c r="L50" s="168"/>
      <c r="M50" s="167"/>
      <c r="N50" s="167"/>
      <c r="O50" s="170"/>
      <c r="P50" s="171"/>
      <c r="Q50" s="167"/>
      <c r="R50" s="167"/>
      <c r="S50" s="158"/>
      <c r="T50" s="156"/>
      <c r="U50" s="162"/>
      <c r="V50" s="144"/>
      <c r="W50" s="144"/>
      <c r="X50" s="144"/>
      <c r="Y50" s="163"/>
      <c r="Z50" s="144"/>
      <c r="AA50" s="144"/>
      <c r="AB50" s="144"/>
      <c r="AC50" s="162"/>
      <c r="AD50" s="162"/>
      <c r="AE50" s="162"/>
    </row>
    <row r="51" spans="1:31" s="164" customFormat="1" ht="12.75" x14ac:dyDescent="0.2">
      <c r="A51" s="165" t="s">
        <v>32</v>
      </c>
      <c r="B51" s="166"/>
      <c r="C51" s="167">
        <f>Jan!N51+Feb!N51</f>
        <v>33123.900000000009</v>
      </c>
      <c r="D51" s="167"/>
      <c r="E51" s="229">
        <v>915271.15999999992</v>
      </c>
      <c r="F51" s="144">
        <f>E51+D51</f>
        <v>915271.15999999992</v>
      </c>
      <c r="G51" s="230">
        <v>249423.81</v>
      </c>
      <c r="H51" s="167">
        <f>F51-G51</f>
        <v>665847.34999999986</v>
      </c>
      <c r="I51" s="168">
        <f>G51/F51</f>
        <v>0.27251356854727077</v>
      </c>
      <c r="J51" s="169"/>
      <c r="K51" s="189">
        <v>429136.22</v>
      </c>
      <c r="L51" s="168">
        <f>(J51+K51)/F51</f>
        <v>0.46886238609331909</v>
      </c>
      <c r="M51" s="167">
        <f>K51+G51+J51</f>
        <v>678560.03</v>
      </c>
      <c r="N51" s="167">
        <f>H51-K51-J51</f>
        <v>236711.12999999989</v>
      </c>
      <c r="O51" s="170">
        <f>M51/F51</f>
        <v>0.74137595464058992</v>
      </c>
      <c r="P51" s="171"/>
      <c r="Q51" s="167"/>
      <c r="R51" s="167"/>
      <c r="S51" s="250">
        <f>+N51+C51+Q51+R51</f>
        <v>269835.02999999991</v>
      </c>
      <c r="T51" s="156">
        <f>+M51/(Q51+F51+R51+C51)</f>
        <v>0.71548245938775779</v>
      </c>
      <c r="U51" s="162"/>
      <c r="V51" s="144"/>
      <c r="W51" s="144"/>
      <c r="X51" s="144"/>
      <c r="Y51" s="163"/>
      <c r="Z51" s="144"/>
      <c r="AA51" s="144"/>
      <c r="AB51" s="144"/>
      <c r="AC51" s="162"/>
      <c r="AD51" s="162"/>
      <c r="AE51" s="162"/>
    </row>
    <row r="52" spans="1:31" s="164" customFormat="1" ht="12.75" customHeight="1" x14ac:dyDescent="0.3">
      <c r="A52" s="165"/>
      <c r="B52" s="166"/>
      <c r="C52" s="167"/>
      <c r="D52" s="167"/>
      <c r="E52" s="229"/>
      <c r="F52" s="144"/>
      <c r="G52" s="230"/>
      <c r="H52" s="167"/>
      <c r="I52" s="168"/>
      <c r="J52" s="169"/>
      <c r="K52" s="375"/>
      <c r="L52" s="168"/>
      <c r="M52" s="167"/>
      <c r="N52" s="167"/>
      <c r="O52" s="170"/>
      <c r="P52" s="171"/>
      <c r="Q52" s="167"/>
      <c r="R52" s="167"/>
      <c r="S52" s="158"/>
      <c r="T52" s="156"/>
      <c r="U52" s="162"/>
      <c r="V52" s="144"/>
      <c r="W52" s="144"/>
      <c r="X52" s="144"/>
      <c r="Y52" s="163"/>
      <c r="Z52" s="144"/>
      <c r="AA52" s="144"/>
      <c r="AB52" s="144"/>
      <c r="AC52" s="162"/>
      <c r="AD52" s="162"/>
      <c r="AE52" s="162"/>
    </row>
    <row r="53" spans="1:31" x14ac:dyDescent="0.25">
      <c r="A53" s="84" t="s">
        <v>46</v>
      </c>
      <c r="B53" s="113"/>
      <c r="C53" s="18"/>
      <c r="D53" s="172"/>
      <c r="E53" s="172"/>
      <c r="F53" s="6"/>
      <c r="G53" s="172"/>
      <c r="H53" s="172"/>
      <c r="I53" s="173"/>
      <c r="J53" s="174"/>
      <c r="K53" s="245"/>
      <c r="L53" s="173"/>
      <c r="M53" s="172"/>
      <c r="N53" s="175"/>
      <c r="O53" s="176"/>
      <c r="Q53" s="172"/>
      <c r="R53" s="172"/>
      <c r="S53" s="245"/>
      <c r="T53" s="86"/>
      <c r="V53" s="6"/>
      <c r="W53" s="6"/>
      <c r="X53" s="6"/>
      <c r="Y53" s="48"/>
      <c r="Z53" s="6"/>
      <c r="AA53" s="6"/>
      <c r="AB53" s="6"/>
    </row>
    <row r="54" spans="1:31" x14ac:dyDescent="0.25">
      <c r="A54" s="96"/>
      <c r="B54" s="113"/>
      <c r="C54" s="18"/>
      <c r="D54" s="172"/>
      <c r="E54" s="172"/>
      <c r="F54" s="6"/>
      <c r="G54" s="172"/>
      <c r="H54" s="172"/>
      <c r="I54" s="173"/>
      <c r="J54" s="174"/>
      <c r="K54" s="245"/>
      <c r="L54" s="173"/>
      <c r="M54" s="172"/>
      <c r="N54" s="175"/>
      <c r="O54" s="176"/>
      <c r="Q54" s="172"/>
      <c r="R54" s="172"/>
      <c r="S54" s="245"/>
      <c r="T54" s="86"/>
      <c r="V54" s="6"/>
      <c r="W54" s="6"/>
      <c r="X54" s="6"/>
      <c r="Y54" s="48"/>
      <c r="Z54" s="6"/>
      <c r="AA54" s="6"/>
      <c r="AB54" s="6"/>
    </row>
    <row r="55" spans="1:31" ht="45" x14ac:dyDescent="0.25">
      <c r="A55" s="87" t="s">
        <v>47</v>
      </c>
      <c r="B55" s="115" t="s">
        <v>150</v>
      </c>
      <c r="C55" s="19">
        <f>SUM(C56:C58)</f>
        <v>-54988.420000000013</v>
      </c>
      <c r="D55" s="234">
        <f>SUM(D56:D58)</f>
        <v>331000</v>
      </c>
      <c r="E55" s="234">
        <f>SUM(E56:E58)</f>
        <v>0</v>
      </c>
      <c r="F55" s="52">
        <f>D55+E55</f>
        <v>331000</v>
      </c>
      <c r="G55" s="234">
        <f>SUM(G56:G58)</f>
        <v>256496.24</v>
      </c>
      <c r="H55" s="234">
        <f>F55-G55</f>
        <v>74503.760000000009</v>
      </c>
      <c r="I55" s="161">
        <f>G55/F55</f>
        <v>0.77491311178247735</v>
      </c>
      <c r="J55" s="234">
        <f>SUM(J56:J58)</f>
        <v>0</v>
      </c>
      <c r="K55" s="234">
        <f>SUM(K56:K58)</f>
        <v>100</v>
      </c>
      <c r="L55" s="161">
        <f>(K55+J55)/F55</f>
        <v>3.0211480362537764E-4</v>
      </c>
      <c r="M55" s="234">
        <f>K55+G55+J55</f>
        <v>256596.24</v>
      </c>
      <c r="N55" s="247">
        <f>H55-K55-J55</f>
        <v>74403.760000000009</v>
      </c>
      <c r="O55" s="161">
        <f>M55/F55</f>
        <v>0.77521522658610265</v>
      </c>
      <c r="P55" s="248"/>
      <c r="Q55" s="234">
        <f>SUM(Q56:Q58)</f>
        <v>0</v>
      </c>
      <c r="R55" s="234">
        <f>SUM(R56:R58)</f>
        <v>0</v>
      </c>
      <c r="S55" s="249">
        <f>+N55+C55+Q55+R55</f>
        <v>19415.339999999997</v>
      </c>
      <c r="T55" s="88">
        <f>+M55/(Q55+F55+R55+C55)</f>
        <v>0.92965751654332773</v>
      </c>
      <c r="V55" s="7">
        <f>SUM(V56:V58)</f>
        <v>0</v>
      </c>
      <c r="W55" s="7">
        <f>SUM(W56:W58)</f>
        <v>0</v>
      </c>
      <c r="X55" s="7">
        <f>SUM(X56:X58)</f>
        <v>0</v>
      </c>
      <c r="Y55" s="48"/>
      <c r="Z55" s="7">
        <f>SUM(Z56:Z58)</f>
        <v>0</v>
      </c>
      <c r="AA55" s="7">
        <f>SUM(AA56:AA58)</f>
        <v>0</v>
      </c>
      <c r="AB55" s="7">
        <f>SUM(AB56:AB58)</f>
        <v>0</v>
      </c>
    </row>
    <row r="56" spans="1:31" s="91" customFormat="1" ht="12.75" x14ac:dyDescent="0.2">
      <c r="A56" s="89" t="s">
        <v>31</v>
      </c>
      <c r="B56" s="114"/>
      <c r="C56" s="79">
        <f>Jan!N56+Feb!N56</f>
        <v>-195894.41</v>
      </c>
      <c r="D56" s="167">
        <v>281000</v>
      </c>
      <c r="E56" s="167"/>
      <c r="F56" s="8">
        <f>D56+E56</f>
        <v>281000</v>
      </c>
      <c r="G56" s="167">
        <v>237775.50999999998</v>
      </c>
      <c r="H56" s="167">
        <f>F56-G56</f>
        <v>43224.49000000002</v>
      </c>
      <c r="I56" s="168">
        <f>G56/F56</f>
        <v>0.84617619217081841</v>
      </c>
      <c r="J56" s="169"/>
      <c r="K56" s="189">
        <v>100</v>
      </c>
      <c r="L56" s="168">
        <f>(K56+J56)/F56</f>
        <v>3.5587188612099647E-4</v>
      </c>
      <c r="M56" s="167">
        <f>K56+G56+J56</f>
        <v>237875.50999999998</v>
      </c>
      <c r="N56" s="167">
        <f>H56-K56-J56</f>
        <v>43124.49000000002</v>
      </c>
      <c r="O56" s="170">
        <f>M56/F56</f>
        <v>0.84653206405693948</v>
      </c>
      <c r="P56" s="171"/>
      <c r="Q56" s="167"/>
      <c r="R56" s="167"/>
      <c r="S56" s="250">
        <f>+N56+C56+Q56+R56</f>
        <v>-152769.91999999998</v>
      </c>
      <c r="T56" s="90">
        <f>+M56/(Q56+F56+R56+C56)</f>
        <v>2.7950632855021627</v>
      </c>
      <c r="V56" s="8"/>
      <c r="W56" s="8"/>
      <c r="X56" s="8"/>
      <c r="Y56" s="59"/>
      <c r="Z56" s="8"/>
      <c r="AA56" s="8"/>
      <c r="AB56" s="8"/>
    </row>
    <row r="57" spans="1:31" s="91" customFormat="1" ht="12.75" x14ac:dyDescent="0.2">
      <c r="A57" s="89" t="s">
        <v>32</v>
      </c>
      <c r="B57" s="114"/>
      <c r="C57" s="79">
        <f>Jan!N57+Feb!N57</f>
        <v>140905.99</v>
      </c>
      <c r="D57" s="167">
        <v>50000</v>
      </c>
      <c r="E57" s="167"/>
      <c r="F57" s="8">
        <f>D57+E57</f>
        <v>50000</v>
      </c>
      <c r="G57" s="167">
        <v>18720.73</v>
      </c>
      <c r="H57" s="167">
        <f>F57-G57</f>
        <v>31279.27</v>
      </c>
      <c r="I57" s="168">
        <f>G57/F57</f>
        <v>0.37441459999999999</v>
      </c>
      <c r="J57" s="169"/>
      <c r="K57" s="189"/>
      <c r="L57" s="168">
        <f t="shared" ref="L57:L63" si="8">(K57+J57)/F57</f>
        <v>0</v>
      </c>
      <c r="M57" s="167">
        <f>K57+G57+J57</f>
        <v>18720.73</v>
      </c>
      <c r="N57" s="167">
        <f>H57-K57-J57</f>
        <v>31279.27</v>
      </c>
      <c r="O57" s="170">
        <f>M57/F57</f>
        <v>0.37441459999999999</v>
      </c>
      <c r="P57" s="171"/>
      <c r="Q57" s="167"/>
      <c r="R57" s="167"/>
      <c r="S57" s="250">
        <f>+N57+C57+Q57+R57</f>
        <v>172185.25999999998</v>
      </c>
      <c r="T57" s="90">
        <f>+M57/(Q57+F57+R57+C57)</f>
        <v>9.8062559482811409E-2</v>
      </c>
      <c r="V57" s="8"/>
      <c r="W57" s="8"/>
      <c r="X57" s="8"/>
      <c r="Y57" s="59"/>
      <c r="Z57" s="8"/>
      <c r="AA57" s="8"/>
      <c r="AB57" s="8"/>
    </row>
    <row r="58" spans="1:31" s="91" customFormat="1" ht="12.75" hidden="1" x14ac:dyDescent="0.2">
      <c r="A58" s="89" t="s">
        <v>33</v>
      </c>
      <c r="B58" s="114"/>
      <c r="C58" s="79">
        <f>Jan!N58+Feb!N58</f>
        <v>0</v>
      </c>
      <c r="D58" s="167"/>
      <c r="E58" s="167"/>
      <c r="F58" s="8">
        <f>D58+E58</f>
        <v>0</v>
      </c>
      <c r="G58" s="167"/>
      <c r="H58" s="167">
        <f>F58-G58</f>
        <v>0</v>
      </c>
      <c r="I58" s="168" t="e">
        <f>G58/F58</f>
        <v>#DIV/0!</v>
      </c>
      <c r="J58" s="169"/>
      <c r="K58" s="189"/>
      <c r="L58" s="168" t="e">
        <f t="shared" si="8"/>
        <v>#DIV/0!</v>
      </c>
      <c r="M58" s="167">
        <f>K58+G58+J58</f>
        <v>0</v>
      </c>
      <c r="N58" s="167">
        <f>H58-K58-J58</f>
        <v>0</v>
      </c>
      <c r="O58" s="170" t="e">
        <f>M58/F58</f>
        <v>#DIV/0!</v>
      </c>
      <c r="P58" s="171"/>
      <c r="Q58" s="167"/>
      <c r="R58" s="167"/>
      <c r="S58" s="250">
        <f>+N58+C58+Q58+R58</f>
        <v>0</v>
      </c>
      <c r="T58" s="90" t="e">
        <f>+M58/(Q58+F58+R58+C58)</f>
        <v>#DIV/0!</v>
      </c>
      <c r="V58" s="8"/>
      <c r="W58" s="8"/>
      <c r="X58" s="8"/>
      <c r="Y58" s="59"/>
      <c r="Z58" s="8"/>
      <c r="AA58" s="8"/>
      <c r="AB58" s="8"/>
    </row>
    <row r="59" spans="1:31" x14ac:dyDescent="0.25">
      <c r="A59" s="92"/>
      <c r="B59" s="114"/>
      <c r="C59" s="18"/>
      <c r="D59" s="172"/>
      <c r="E59" s="172"/>
      <c r="F59" s="6"/>
      <c r="G59" s="172"/>
      <c r="H59" s="172"/>
      <c r="I59" s="173"/>
      <c r="J59" s="174"/>
      <c r="K59" s="245"/>
      <c r="L59" s="173"/>
      <c r="M59" s="172"/>
      <c r="N59" s="175"/>
      <c r="O59" s="176"/>
      <c r="Q59" s="172"/>
      <c r="R59" s="172"/>
      <c r="S59" s="245"/>
      <c r="T59" s="86"/>
      <c r="V59" s="6"/>
      <c r="W59" s="6"/>
      <c r="X59" s="6"/>
      <c r="Y59" s="48"/>
      <c r="Z59" s="6"/>
      <c r="AA59" s="6"/>
      <c r="AB59" s="6"/>
    </row>
    <row r="60" spans="1:31" s="80" customFormat="1" x14ac:dyDescent="0.25">
      <c r="A60" s="94" t="s">
        <v>49</v>
      </c>
      <c r="B60" s="113"/>
      <c r="C60" s="19">
        <f>SUM(C61:C63)</f>
        <v>-233366.25</v>
      </c>
      <c r="D60" s="235">
        <f>SUM(D61:D63)</f>
        <v>331000</v>
      </c>
      <c r="E60" s="235">
        <f>SUM(E61:E63)</f>
        <v>6876455.1100000003</v>
      </c>
      <c r="F60" s="7">
        <f>D60+E60</f>
        <v>7207455.1100000003</v>
      </c>
      <c r="G60" s="235">
        <f>SUM(G61:G63)</f>
        <v>1180438.82</v>
      </c>
      <c r="H60" s="235">
        <f>F60-G60</f>
        <v>6027016.29</v>
      </c>
      <c r="I60" s="161">
        <f>G60/F60</f>
        <v>0.16378025280548714</v>
      </c>
      <c r="J60" s="235">
        <f>SUM(J61:J63)</f>
        <v>0</v>
      </c>
      <c r="K60" s="235">
        <f>SUM(K61:K63)</f>
        <v>2845320.6100000003</v>
      </c>
      <c r="L60" s="255">
        <f t="shared" si="8"/>
        <v>0.39477465576611831</v>
      </c>
      <c r="M60" s="235">
        <f>K60+G60+J60</f>
        <v>4025759.4300000006</v>
      </c>
      <c r="N60" s="256">
        <f>H60-K60-J60</f>
        <v>3181695.6799999997</v>
      </c>
      <c r="O60" s="257">
        <f>M60/F60</f>
        <v>0.55855490857160539</v>
      </c>
      <c r="P60" s="237"/>
      <c r="Q60" s="235">
        <f>SUM(Q61:Q63)</f>
        <v>0</v>
      </c>
      <c r="R60" s="235">
        <f>SUM(R61:R63)</f>
        <v>0</v>
      </c>
      <c r="S60" s="249">
        <f>+N60+C60+Q60+R60</f>
        <v>2948329.4299999997</v>
      </c>
      <c r="T60" s="88">
        <f>+M60/(Q60+F60+R60+C60)</f>
        <v>0.57724521594352041</v>
      </c>
      <c r="V60" s="7">
        <f>SUM(V61:V63)</f>
        <v>0</v>
      </c>
      <c r="W60" s="7">
        <f>SUM(W61:W63)</f>
        <v>0</v>
      </c>
      <c r="X60" s="7">
        <f>SUM(X61:X63)</f>
        <v>0</v>
      </c>
      <c r="Y60" s="42"/>
      <c r="Z60" s="7">
        <f>SUM(Z61:Z63)</f>
        <v>0</v>
      </c>
      <c r="AA60" s="7">
        <f>SUM(AA61:AA63)</f>
        <v>0</v>
      </c>
      <c r="AB60" s="7">
        <f>SUM(AB61:AB63)</f>
        <v>0</v>
      </c>
    </row>
    <row r="61" spans="1:31" s="80" customFormat="1" x14ac:dyDescent="0.25">
      <c r="A61" s="84" t="s">
        <v>31</v>
      </c>
      <c r="B61" s="113"/>
      <c r="C61" s="19">
        <f t="shared" ref="C61:E63" si="9">+C30+C35+C40+C45+C56</f>
        <v>-195894.41</v>
      </c>
      <c r="D61" s="235">
        <f t="shared" si="9"/>
        <v>281000</v>
      </c>
      <c r="E61" s="235">
        <f t="shared" si="9"/>
        <v>0</v>
      </c>
      <c r="F61" s="7">
        <f>D61+E61</f>
        <v>281000</v>
      </c>
      <c r="G61" s="235">
        <f>+G30+G35+G40+G45+G56</f>
        <v>237775.50999999998</v>
      </c>
      <c r="H61" s="235">
        <f>F61-G61</f>
        <v>43224.49000000002</v>
      </c>
      <c r="I61" s="161">
        <f>G61/F61</f>
        <v>0.84617619217081841</v>
      </c>
      <c r="J61" s="235">
        <f t="shared" ref="J61:K63" si="10">+J30+J35+J40+J45+J56</f>
        <v>0</v>
      </c>
      <c r="K61" s="235">
        <f t="shared" si="10"/>
        <v>100</v>
      </c>
      <c r="L61" s="255">
        <f t="shared" si="8"/>
        <v>3.5587188612099647E-4</v>
      </c>
      <c r="M61" s="235">
        <f>K61+G61+J61</f>
        <v>237875.50999999998</v>
      </c>
      <c r="N61" s="256">
        <f>H61-K61-J61</f>
        <v>43124.49000000002</v>
      </c>
      <c r="O61" s="257">
        <f>M61/F61</f>
        <v>0.84653206405693948</v>
      </c>
      <c r="P61" s="237"/>
      <c r="Q61" s="235">
        <f t="shared" ref="Q61:R63" si="11">+Q30+Q35+Q40+Q45+Q56</f>
        <v>0</v>
      </c>
      <c r="R61" s="235">
        <f t="shared" si="11"/>
        <v>0</v>
      </c>
      <c r="S61" s="249">
        <f>+N61+C61+Q61+R61</f>
        <v>-152769.91999999998</v>
      </c>
      <c r="T61" s="88">
        <f>+M61/(Q61+F61+R61+C61)</f>
        <v>2.7950632855021627</v>
      </c>
      <c r="V61" s="7">
        <f t="shared" ref="V61:X63" si="12">+V30+V35+V40+V45+V56</f>
        <v>0</v>
      </c>
      <c r="W61" s="7">
        <f t="shared" si="12"/>
        <v>0</v>
      </c>
      <c r="X61" s="7">
        <f t="shared" si="12"/>
        <v>0</v>
      </c>
      <c r="Y61" s="42"/>
      <c r="Z61" s="7">
        <f t="shared" ref="Z61:AB63" si="13">+Z30+Z35+Z40+Z45+Z56</f>
        <v>0</v>
      </c>
      <c r="AA61" s="7">
        <f t="shared" si="13"/>
        <v>0</v>
      </c>
      <c r="AB61" s="7">
        <f t="shared" si="13"/>
        <v>0</v>
      </c>
    </row>
    <row r="62" spans="1:31" s="80" customFormat="1" x14ac:dyDescent="0.25">
      <c r="A62" s="84" t="s">
        <v>32</v>
      </c>
      <c r="B62" s="113"/>
      <c r="C62" s="19">
        <f>+C31+C36+C41+C46+C57+C51</f>
        <v>-37471.840000000011</v>
      </c>
      <c r="D62" s="235">
        <f t="shared" si="9"/>
        <v>50000</v>
      </c>
      <c r="E62" s="235">
        <f>+E31+E36+E41+E46+E57+E51</f>
        <v>6876455.1100000003</v>
      </c>
      <c r="F62" s="7">
        <f>D62+E62</f>
        <v>6926455.1100000003</v>
      </c>
      <c r="G62" s="235">
        <f>+G31+G36+G41+G46+G57+G51</f>
        <v>942663.31</v>
      </c>
      <c r="H62" s="235">
        <f>F62-G62</f>
        <v>5983791.8000000007</v>
      </c>
      <c r="I62" s="161">
        <f>G62/F62</f>
        <v>0.13609606862809798</v>
      </c>
      <c r="J62" s="235">
        <f t="shared" si="10"/>
        <v>0</v>
      </c>
      <c r="K62" s="235">
        <f>+K31+K36+K41+K46+K57+K51</f>
        <v>2845220.6100000003</v>
      </c>
      <c r="L62" s="255">
        <f t="shared" si="8"/>
        <v>0.4107758680038569</v>
      </c>
      <c r="M62" s="235">
        <f>K62+G62+J62</f>
        <v>3787883.9200000004</v>
      </c>
      <c r="N62" s="256">
        <f>H62-K62-J62</f>
        <v>3138571.1900000004</v>
      </c>
      <c r="O62" s="257">
        <f>M62/F62</f>
        <v>0.54687193663195488</v>
      </c>
      <c r="P62" s="237"/>
      <c r="Q62" s="235">
        <f t="shared" si="11"/>
        <v>0</v>
      </c>
      <c r="R62" s="235">
        <f t="shared" si="11"/>
        <v>0</v>
      </c>
      <c r="S62" s="249">
        <f>+N62+C62+Q62+R62</f>
        <v>3101099.3500000006</v>
      </c>
      <c r="T62" s="88">
        <f>+M62/(Q62+F62+R62+C62)</f>
        <v>0.5498465842550958</v>
      </c>
      <c r="V62" s="7">
        <f t="shared" si="12"/>
        <v>0</v>
      </c>
      <c r="W62" s="7">
        <f t="shared" si="12"/>
        <v>0</v>
      </c>
      <c r="X62" s="7">
        <f t="shared" si="12"/>
        <v>0</v>
      </c>
      <c r="Y62" s="42"/>
      <c r="Z62" s="7">
        <f t="shared" si="13"/>
        <v>0</v>
      </c>
      <c r="AA62" s="7">
        <f t="shared" si="13"/>
        <v>0</v>
      </c>
      <c r="AB62" s="7">
        <f t="shared" si="13"/>
        <v>0</v>
      </c>
    </row>
    <row r="63" spans="1:31" s="80" customFormat="1" hidden="1" x14ac:dyDescent="0.25">
      <c r="A63" s="84" t="s">
        <v>33</v>
      </c>
      <c r="B63" s="113"/>
      <c r="C63" s="19">
        <f t="shared" si="9"/>
        <v>0</v>
      </c>
      <c r="D63" s="235">
        <f t="shared" si="9"/>
        <v>0</v>
      </c>
      <c r="E63" s="235">
        <f t="shared" si="9"/>
        <v>0</v>
      </c>
      <c r="F63" s="7">
        <f>D63+E63</f>
        <v>0</v>
      </c>
      <c r="G63" s="235">
        <f>+G32+G37+G42+G47+G58</f>
        <v>0</v>
      </c>
      <c r="H63" s="235">
        <f>F63-G63</f>
        <v>0</v>
      </c>
      <c r="I63" s="161" t="e">
        <f>G63/F63</f>
        <v>#DIV/0!</v>
      </c>
      <c r="J63" s="235">
        <f t="shared" si="10"/>
        <v>0</v>
      </c>
      <c r="K63" s="235">
        <f t="shared" si="10"/>
        <v>0</v>
      </c>
      <c r="L63" s="255" t="e">
        <f t="shared" si="8"/>
        <v>#DIV/0!</v>
      </c>
      <c r="M63" s="235">
        <f>K63+G63+J63</f>
        <v>0</v>
      </c>
      <c r="N63" s="256">
        <f>H63-K63-J63</f>
        <v>0</v>
      </c>
      <c r="O63" s="257" t="e">
        <f>M63/F63</f>
        <v>#DIV/0!</v>
      </c>
      <c r="P63" s="237"/>
      <c r="Q63" s="235">
        <f t="shared" si="11"/>
        <v>0</v>
      </c>
      <c r="R63" s="235">
        <f t="shared" si="11"/>
        <v>0</v>
      </c>
      <c r="S63" s="249">
        <f>+N63+C63+Q63+R63</f>
        <v>0</v>
      </c>
      <c r="T63" s="88" t="e">
        <f>+M63/(Q63+F63+R63+C63)</f>
        <v>#DIV/0!</v>
      </c>
      <c r="V63" s="7">
        <f t="shared" si="12"/>
        <v>0</v>
      </c>
      <c r="W63" s="7">
        <f t="shared" si="12"/>
        <v>0</v>
      </c>
      <c r="X63" s="7">
        <f t="shared" si="12"/>
        <v>0</v>
      </c>
      <c r="Y63" s="42"/>
      <c r="Z63" s="7">
        <f t="shared" si="13"/>
        <v>0</v>
      </c>
      <c r="AA63" s="7">
        <f t="shared" si="13"/>
        <v>0</v>
      </c>
      <c r="AB63" s="7">
        <f t="shared" si="13"/>
        <v>0</v>
      </c>
    </row>
    <row r="64" spans="1:31" x14ac:dyDescent="0.25">
      <c r="A64" s="92"/>
      <c r="B64" s="114"/>
      <c r="C64" s="18"/>
      <c r="D64" s="172"/>
      <c r="E64" s="172"/>
      <c r="F64" s="6"/>
      <c r="G64" s="172"/>
      <c r="H64" s="172"/>
      <c r="I64" s="173"/>
      <c r="J64" s="174"/>
      <c r="K64" s="245"/>
      <c r="L64" s="173"/>
      <c r="M64" s="172"/>
      <c r="N64" s="175"/>
      <c r="O64" s="176"/>
      <c r="Q64" s="172"/>
      <c r="R64" s="172"/>
      <c r="S64" s="245"/>
      <c r="T64" s="86"/>
      <c r="V64" s="6"/>
      <c r="W64" s="6"/>
      <c r="X64" s="6"/>
      <c r="Y64" s="48"/>
      <c r="Z64" s="6"/>
      <c r="AA64" s="6"/>
      <c r="AB64" s="6"/>
    </row>
    <row r="65" spans="1:28" x14ac:dyDescent="0.25">
      <c r="A65" s="84" t="s">
        <v>50</v>
      </c>
      <c r="B65" s="114"/>
      <c r="C65" s="18"/>
      <c r="D65" s="172"/>
      <c r="E65" s="172"/>
      <c r="F65" s="6"/>
      <c r="G65" s="172"/>
      <c r="H65" s="172"/>
      <c r="I65" s="173"/>
      <c r="J65" s="174"/>
      <c r="K65" s="245"/>
      <c r="L65" s="173"/>
      <c r="M65" s="172"/>
      <c r="N65" s="175"/>
      <c r="O65" s="176"/>
      <c r="Q65" s="172"/>
      <c r="R65" s="172"/>
      <c r="S65" s="245"/>
      <c r="T65" s="86"/>
      <c r="V65" s="6"/>
      <c r="W65" s="6"/>
      <c r="X65" s="6"/>
      <c r="Y65" s="48"/>
      <c r="Z65" s="6"/>
      <c r="AA65" s="6"/>
      <c r="AB65" s="6"/>
    </row>
    <row r="66" spans="1:28" x14ac:dyDescent="0.25">
      <c r="A66" s="92"/>
      <c r="B66" s="114"/>
      <c r="C66" s="18"/>
      <c r="D66" s="172"/>
      <c r="E66" s="172"/>
      <c r="F66" s="6"/>
      <c r="G66" s="172"/>
      <c r="H66" s="172"/>
      <c r="I66" s="173"/>
      <c r="J66" s="174"/>
      <c r="K66" s="245"/>
      <c r="L66" s="173"/>
      <c r="M66" s="172"/>
      <c r="N66" s="175"/>
      <c r="O66" s="176"/>
      <c r="Q66" s="172"/>
      <c r="R66" s="172"/>
      <c r="S66" s="245"/>
      <c r="T66" s="86"/>
      <c r="V66" s="6"/>
      <c r="W66" s="6"/>
      <c r="X66" s="6"/>
      <c r="Y66" s="48"/>
      <c r="Z66" s="6"/>
      <c r="AA66" s="6"/>
      <c r="AB66" s="6"/>
    </row>
    <row r="67" spans="1:28" x14ac:dyDescent="0.25">
      <c r="A67" s="84" t="s">
        <v>51</v>
      </c>
      <c r="B67" s="114"/>
      <c r="C67" s="18"/>
      <c r="D67" s="172"/>
      <c r="E67" s="172"/>
      <c r="F67" s="6"/>
      <c r="G67" s="172"/>
      <c r="H67" s="172"/>
      <c r="I67" s="173"/>
      <c r="J67" s="174"/>
      <c r="K67" s="245"/>
      <c r="L67" s="173"/>
      <c r="M67" s="172"/>
      <c r="N67" s="175"/>
      <c r="O67" s="176"/>
      <c r="Q67" s="172"/>
      <c r="R67" s="172"/>
      <c r="S67" s="245"/>
      <c r="T67" s="86"/>
      <c r="V67" s="6"/>
      <c r="W67" s="6"/>
      <c r="X67" s="6"/>
      <c r="Y67" s="48"/>
      <c r="Z67" s="6"/>
      <c r="AA67" s="6"/>
      <c r="AB67" s="6"/>
    </row>
    <row r="68" spans="1:28" x14ac:dyDescent="0.25">
      <c r="A68" s="92"/>
      <c r="B68" s="114"/>
      <c r="C68" s="18"/>
      <c r="D68" s="172"/>
      <c r="E68" s="172"/>
      <c r="F68" s="6"/>
      <c r="G68" s="172"/>
      <c r="H68" s="172"/>
      <c r="I68" s="173"/>
      <c r="J68" s="174"/>
      <c r="K68" s="245"/>
      <c r="L68" s="173"/>
      <c r="M68" s="172"/>
      <c r="N68" s="175"/>
      <c r="O68" s="176"/>
      <c r="Q68" s="172"/>
      <c r="R68" s="172"/>
      <c r="S68" s="245"/>
      <c r="T68" s="86"/>
      <c r="V68" s="6"/>
      <c r="W68" s="6"/>
      <c r="X68" s="6"/>
      <c r="Y68" s="48"/>
      <c r="Z68" s="6"/>
      <c r="AA68" s="6"/>
      <c r="AB68" s="6"/>
    </row>
    <row r="69" spans="1:28" hidden="1" x14ac:dyDescent="0.25">
      <c r="A69" s="96"/>
      <c r="B69" s="113"/>
      <c r="C69" s="18"/>
      <c r="D69" s="172"/>
      <c r="E69" s="172"/>
      <c r="F69" s="6"/>
      <c r="G69" s="172"/>
      <c r="H69" s="172"/>
      <c r="I69" s="173"/>
      <c r="J69" s="174"/>
      <c r="K69" s="245"/>
      <c r="L69" s="173"/>
      <c r="M69" s="172"/>
      <c r="N69" s="175"/>
      <c r="O69" s="176"/>
      <c r="Q69" s="172"/>
      <c r="R69" s="172"/>
      <c r="S69" s="245"/>
      <c r="T69" s="86"/>
      <c r="V69" s="6"/>
      <c r="W69" s="6"/>
      <c r="X69" s="6"/>
      <c r="Y69" s="48"/>
      <c r="Z69" s="6"/>
      <c r="AA69" s="6"/>
      <c r="AB69" s="6"/>
    </row>
    <row r="70" spans="1:28" ht="45" x14ac:dyDescent="0.25">
      <c r="A70" s="87" t="s">
        <v>52</v>
      </c>
      <c r="B70" s="113" t="s">
        <v>53</v>
      </c>
      <c r="C70" s="19">
        <f>SUM(C71:C74)</f>
        <v>4669323.1600000011</v>
      </c>
      <c r="D70" s="234">
        <f>SUM(D71:D74)</f>
        <v>0</v>
      </c>
      <c r="E70" s="234">
        <f>SUM(E71:E74)</f>
        <v>17164245.720000003</v>
      </c>
      <c r="F70" s="52">
        <f>D70+E70</f>
        <v>17164245.720000003</v>
      </c>
      <c r="G70" s="234">
        <f>SUM(G71:G74)</f>
        <v>15322138.129999999</v>
      </c>
      <c r="H70" s="234">
        <f>F70-G70</f>
        <v>1842107.5900000036</v>
      </c>
      <c r="I70" s="161">
        <f>G70/F70</f>
        <v>0.89267762650044358</v>
      </c>
      <c r="J70" s="234">
        <f>SUM(J71:J74)</f>
        <v>0</v>
      </c>
      <c r="K70" s="234">
        <f>SUM(K71:K74)</f>
        <v>3794278.5500000003</v>
      </c>
      <c r="L70" s="161">
        <f>(K70+J70)/F70</f>
        <v>0.22105710975570908</v>
      </c>
      <c r="M70" s="234">
        <f>K70+G70+J70</f>
        <v>19116416.68</v>
      </c>
      <c r="N70" s="247">
        <f t="shared" ref="N70:N75" si="14">H70-K70-J70</f>
        <v>-1952170.9599999967</v>
      </c>
      <c r="O70" s="161">
        <f>M70/F70</f>
        <v>1.1137347362561527</v>
      </c>
      <c r="P70" s="248"/>
      <c r="Q70" s="234">
        <f>SUM(Q71:Q73)</f>
        <v>0</v>
      </c>
      <c r="R70" s="234">
        <f>SUM(R71:R73)</f>
        <v>0</v>
      </c>
      <c r="S70" s="249">
        <f>+N70+C70+Q70+R70</f>
        <v>2717152.2000000044</v>
      </c>
      <c r="T70" s="88">
        <f>+M70/(Q70+F70+R70+C70)</f>
        <v>0.87555162351451532</v>
      </c>
      <c r="V70" s="7">
        <f>SUM(V71:V73)</f>
        <v>0</v>
      </c>
      <c r="W70" s="7">
        <f>SUM(W71:W73)</f>
        <v>0</v>
      </c>
      <c r="X70" s="7">
        <f>SUM(X71:X73)</f>
        <v>0</v>
      </c>
      <c r="Y70" s="48"/>
      <c r="Z70" s="7">
        <f>SUM(Z71:Z73)</f>
        <v>0</v>
      </c>
      <c r="AA70" s="7">
        <f>SUM(AA71:AA73)</f>
        <v>0</v>
      </c>
      <c r="AB70" s="7">
        <f>SUM(AB71:AB73)</f>
        <v>0</v>
      </c>
    </row>
    <row r="71" spans="1:28" s="91" customFormat="1" ht="12.75" x14ac:dyDescent="0.2">
      <c r="A71" s="89" t="s">
        <v>31</v>
      </c>
      <c r="B71" s="114"/>
      <c r="C71" s="79">
        <f>Jan!N71+Feb!N71</f>
        <v>5963534.2000000011</v>
      </c>
      <c r="D71" s="167">
        <f>+X71+AB71</f>
        <v>0</v>
      </c>
      <c r="E71" s="167">
        <v>11255443.360000001</v>
      </c>
      <c r="F71" s="8">
        <f>D71+E71</f>
        <v>11255443.360000001</v>
      </c>
      <c r="G71" s="167">
        <v>12114585.6</v>
      </c>
      <c r="H71" s="167">
        <f>F71-G71</f>
        <v>-859142.23999999836</v>
      </c>
      <c r="I71" s="168">
        <f>G71/F71</f>
        <v>1.0763312659058148</v>
      </c>
      <c r="J71" s="169"/>
      <c r="K71" s="189">
        <v>2669696.63</v>
      </c>
      <c r="L71" s="168">
        <f>(K71+J71)/F71</f>
        <v>0.23719160095351408</v>
      </c>
      <c r="M71" s="167">
        <f>K71+G71+J71</f>
        <v>14784282.23</v>
      </c>
      <c r="N71" s="167">
        <f t="shared" si="14"/>
        <v>-3528838.8699999982</v>
      </c>
      <c r="O71" s="170">
        <f>M71/F71</f>
        <v>1.3135228668593291</v>
      </c>
      <c r="P71" s="171"/>
      <c r="Q71" s="167"/>
      <c r="R71" s="167"/>
      <c r="S71" s="250">
        <f>+N71+C71+Q71+R71</f>
        <v>2434695.3300000029</v>
      </c>
      <c r="T71" s="90">
        <f>+M71/(Q71+F71+R71+C71)</f>
        <v>0.85860395476350215</v>
      </c>
      <c r="V71" s="8"/>
      <c r="W71" s="8"/>
      <c r="X71" s="8"/>
      <c r="Y71" s="59"/>
      <c r="Z71" s="8"/>
      <c r="AA71" s="8"/>
      <c r="AB71" s="8"/>
    </row>
    <row r="72" spans="1:28" s="91" customFormat="1" ht="12.75" x14ac:dyDescent="0.2">
      <c r="A72" s="89" t="s">
        <v>32</v>
      </c>
      <c r="B72" s="114"/>
      <c r="C72" s="79">
        <f>Jan!N72+Feb!N72</f>
        <v>-1294211.04</v>
      </c>
      <c r="D72" s="167">
        <f>+X72+AB72</f>
        <v>0</v>
      </c>
      <c r="E72" s="167">
        <v>5908802.3600000003</v>
      </c>
      <c r="F72" s="8">
        <f>D72+E71</f>
        <v>11255443.360000001</v>
      </c>
      <c r="G72" s="167">
        <v>3207552.53</v>
      </c>
      <c r="H72" s="167">
        <f>F72-G72</f>
        <v>8047890.8300000019</v>
      </c>
      <c r="I72" s="168">
        <f>G72/F72</f>
        <v>0.28497789268782742</v>
      </c>
      <c r="J72" s="169"/>
      <c r="K72" s="189">
        <v>1124581.9200000004</v>
      </c>
      <c r="L72" s="168">
        <f>(K72+J72)/F72</f>
        <v>9.9914493283896746E-2</v>
      </c>
      <c r="M72" s="167">
        <f>K72+G72+J72</f>
        <v>4332134.45</v>
      </c>
      <c r="N72" s="167">
        <f t="shared" si="14"/>
        <v>6923308.910000002</v>
      </c>
      <c r="O72" s="170">
        <f>M72/F72</f>
        <v>0.38489238597172415</v>
      </c>
      <c r="P72" s="171"/>
      <c r="Q72" s="167"/>
      <c r="R72" s="167"/>
      <c r="S72" s="250">
        <f>+N72+C72+Q72+R72</f>
        <v>5629097.870000002</v>
      </c>
      <c r="T72" s="90">
        <f>+M72/(Q72+F72+R72+C72)</f>
        <v>0.43489944926814034</v>
      </c>
      <c r="V72" s="8"/>
      <c r="W72" s="8"/>
      <c r="X72" s="8"/>
      <c r="Y72" s="59"/>
      <c r="Z72" s="8"/>
      <c r="AA72" s="8"/>
      <c r="AB72" s="8"/>
    </row>
    <row r="73" spans="1:28" s="91" customFormat="1" ht="12.75" hidden="1" x14ac:dyDescent="0.2">
      <c r="A73" s="89" t="s">
        <v>54</v>
      </c>
      <c r="B73" s="114"/>
      <c r="C73" s="79">
        <f>Jan!N73+Feb!N73</f>
        <v>0</v>
      </c>
      <c r="D73" s="167">
        <f>+X73+AB73</f>
        <v>0</v>
      </c>
      <c r="E73" s="167"/>
      <c r="F73" s="8">
        <f>D73+E73</f>
        <v>0</v>
      </c>
      <c r="G73" s="167"/>
      <c r="H73" s="167">
        <f>F73-G73</f>
        <v>0</v>
      </c>
      <c r="I73" s="168" t="e">
        <f>G73/F73</f>
        <v>#DIV/0!</v>
      </c>
      <c r="J73" s="169"/>
      <c r="K73" s="189"/>
      <c r="L73" s="168" t="e">
        <f>(K73+J73)/F73</f>
        <v>#DIV/0!</v>
      </c>
      <c r="M73" s="167">
        <f>K73+G73+J73</f>
        <v>0</v>
      </c>
      <c r="N73" s="167">
        <f t="shared" si="14"/>
        <v>0</v>
      </c>
      <c r="O73" s="170" t="e">
        <f>M73/F73</f>
        <v>#DIV/0!</v>
      </c>
      <c r="P73" s="171"/>
      <c r="Q73" s="167"/>
      <c r="R73" s="167"/>
      <c r="S73" s="250">
        <f>+N73+C73+Q73+R73</f>
        <v>0</v>
      </c>
      <c r="T73" s="90" t="e">
        <f>+M73/(Q73+F73+R73+C73)</f>
        <v>#DIV/0!</v>
      </c>
      <c r="V73" s="8"/>
      <c r="W73" s="8"/>
      <c r="X73" s="8"/>
      <c r="Y73" s="59"/>
      <c r="Z73" s="8"/>
      <c r="AA73" s="8"/>
      <c r="AB73" s="8"/>
    </row>
    <row r="74" spans="1:28" s="91" customFormat="1" ht="12.75" hidden="1" x14ac:dyDescent="0.2">
      <c r="A74" s="89" t="s">
        <v>33</v>
      </c>
      <c r="B74" s="114"/>
      <c r="C74" s="79">
        <f>Jan!N74+Feb!N74</f>
        <v>0</v>
      </c>
      <c r="D74" s="167">
        <f>+X74+AB74</f>
        <v>0</v>
      </c>
      <c r="E74" s="167"/>
      <c r="F74" s="8">
        <f>D74+E74</f>
        <v>0</v>
      </c>
      <c r="G74" s="167"/>
      <c r="H74" s="167">
        <f>F74-G74</f>
        <v>0</v>
      </c>
      <c r="I74" s="168" t="e">
        <f>G74/F74</f>
        <v>#DIV/0!</v>
      </c>
      <c r="J74" s="169"/>
      <c r="K74" s="189"/>
      <c r="L74" s="168" t="e">
        <f>(K74+J74)/F74</f>
        <v>#DIV/0!</v>
      </c>
      <c r="M74" s="167">
        <f>K74+G74+J74</f>
        <v>0</v>
      </c>
      <c r="N74" s="167">
        <f t="shared" si="14"/>
        <v>0</v>
      </c>
      <c r="O74" s="170" t="e">
        <f>M74/F74</f>
        <v>#DIV/0!</v>
      </c>
      <c r="P74" s="171"/>
      <c r="Q74" s="167"/>
      <c r="R74" s="167"/>
      <c r="S74" s="250">
        <f>+N74+C74+Q74+R74</f>
        <v>0</v>
      </c>
      <c r="T74" s="90" t="e">
        <f>+M74/(Q74+F74+R74+C74)</f>
        <v>#DIV/0!</v>
      </c>
      <c r="V74" s="8"/>
      <c r="W74" s="8"/>
      <c r="X74" s="8"/>
      <c r="Y74" s="59"/>
      <c r="Z74" s="8"/>
      <c r="AA74" s="8"/>
      <c r="AB74" s="8"/>
    </row>
    <row r="75" spans="1:28" x14ac:dyDescent="0.25">
      <c r="A75" s="92"/>
      <c r="B75" s="114"/>
      <c r="C75" s="18"/>
      <c r="D75" s="172"/>
      <c r="E75" s="172"/>
      <c r="F75" s="6"/>
      <c r="G75" s="172"/>
      <c r="H75" s="172"/>
      <c r="I75" s="173"/>
      <c r="J75" s="174"/>
      <c r="K75" s="245"/>
      <c r="L75" s="173"/>
      <c r="M75" s="172"/>
      <c r="N75" s="175">
        <f t="shared" si="14"/>
        <v>0</v>
      </c>
      <c r="O75" s="176"/>
      <c r="Q75" s="172"/>
      <c r="R75" s="172"/>
      <c r="S75" s="245"/>
      <c r="T75" s="86"/>
      <c r="V75" s="6"/>
      <c r="W75" s="6"/>
      <c r="X75" s="6"/>
      <c r="Y75" s="48"/>
      <c r="Z75" s="6"/>
      <c r="AA75" s="6"/>
      <c r="AB75" s="6"/>
    </row>
    <row r="76" spans="1:28" x14ac:dyDescent="0.25">
      <c r="A76" s="87" t="s">
        <v>55</v>
      </c>
      <c r="B76" s="113" t="s">
        <v>56</v>
      </c>
      <c r="C76" s="19">
        <f>SUM(C77:C79)</f>
        <v>-1294895.4400000004</v>
      </c>
      <c r="D76" s="234">
        <f>SUM(D77:D79)</f>
        <v>3137000</v>
      </c>
      <c r="E76" s="234">
        <f>SUM(E77:E79)</f>
        <v>7726717.2699999996</v>
      </c>
      <c r="F76" s="52">
        <f>D76+E76</f>
        <v>10863717.27</v>
      </c>
      <c r="G76" s="234">
        <f>SUM(G77:G79)</f>
        <v>4603115.92</v>
      </c>
      <c r="H76" s="234">
        <f>F76-G76</f>
        <v>6260601.3499999996</v>
      </c>
      <c r="I76" s="161">
        <f>G76/F76</f>
        <v>0.42371462783843233</v>
      </c>
      <c r="J76" s="234">
        <f>SUM(J77:J79)</f>
        <v>0</v>
      </c>
      <c r="K76" s="234">
        <f>SUM(K77:K79)</f>
        <v>2867150.16</v>
      </c>
      <c r="L76" s="161">
        <f>(K76+J76)/F76</f>
        <v>0.26391980652125352</v>
      </c>
      <c r="M76" s="234">
        <f>K76+G76+J76</f>
        <v>7470266.0800000001</v>
      </c>
      <c r="N76" s="247">
        <f t="shared" ref="N76:N81" si="15">H76-K76-J76</f>
        <v>3393451.1899999995</v>
      </c>
      <c r="O76" s="161">
        <f>M76/F76</f>
        <v>0.68763443435968585</v>
      </c>
      <c r="P76" s="248"/>
      <c r="Q76" s="234"/>
      <c r="R76" s="234">
        <f>SUM(R77:R79)</f>
        <v>0</v>
      </c>
      <c r="S76" s="249">
        <f>+N76+C76+Q76+R76</f>
        <v>2098555.7499999991</v>
      </c>
      <c r="T76" s="88">
        <f>+M76/(Q76+F76+R76+C76)</f>
        <v>0.78068817799275514</v>
      </c>
      <c r="V76" s="7">
        <f>SUM(V77:V79)</f>
        <v>0</v>
      </c>
      <c r="W76" s="7">
        <f>SUM(W77:W79)</f>
        <v>0</v>
      </c>
      <c r="X76" s="7">
        <f>SUM(X77:X79)</f>
        <v>0</v>
      </c>
      <c r="Y76" s="48"/>
      <c r="Z76" s="7">
        <f>SUM(Z77:Z79)</f>
        <v>0</v>
      </c>
      <c r="AA76" s="7">
        <f>SUM(AA77:AA79)</f>
        <v>0</v>
      </c>
      <c r="AB76" s="7">
        <f>SUM(AB77:AB79)</f>
        <v>0</v>
      </c>
    </row>
    <row r="77" spans="1:28" s="91" customFormat="1" ht="12.75" x14ac:dyDescent="0.2">
      <c r="A77" s="89" t="s">
        <v>31</v>
      </c>
      <c r="B77" s="114"/>
      <c r="C77" s="79">
        <f>Jan!N77+Feb!N77</f>
        <v>546193.15000000014</v>
      </c>
      <c r="D77" s="167">
        <v>1012000</v>
      </c>
      <c r="E77" s="167"/>
      <c r="F77" s="8">
        <f>D77+E77</f>
        <v>1012000</v>
      </c>
      <c r="G77" s="167">
        <v>1261673.68</v>
      </c>
      <c r="H77" s="167">
        <f>F77-G77</f>
        <v>-249673.67999999993</v>
      </c>
      <c r="I77" s="168">
        <f>G77/F77</f>
        <v>1.2467131225296442</v>
      </c>
      <c r="J77" s="169"/>
      <c r="K77" s="189">
        <v>67559.16</v>
      </c>
      <c r="L77" s="168">
        <f>(K77+J77)/F77</f>
        <v>6.6758063241106724E-2</v>
      </c>
      <c r="M77" s="167">
        <f>K77+G77+J77</f>
        <v>1329232.8399999999</v>
      </c>
      <c r="N77" s="167">
        <f t="shared" si="15"/>
        <v>-317232.83999999997</v>
      </c>
      <c r="O77" s="170">
        <f>M77/F77</f>
        <v>1.3134711857707508</v>
      </c>
      <c r="P77" s="171"/>
      <c r="Q77" s="167"/>
      <c r="R77" s="167"/>
      <c r="S77" s="250">
        <f>+N77+C77+Q77+R77</f>
        <v>228960.31000000017</v>
      </c>
      <c r="T77" s="90">
        <f>+M77/(Q77+F77+R77+C77)</f>
        <v>0.85306037958131165</v>
      </c>
      <c r="V77" s="8"/>
      <c r="W77" s="8"/>
      <c r="X77" s="8"/>
      <c r="Y77" s="59"/>
      <c r="Z77" s="8"/>
      <c r="AA77" s="8"/>
      <c r="AB77" s="8"/>
    </row>
    <row r="78" spans="1:28" s="91" customFormat="1" ht="12.75" x14ac:dyDescent="0.2">
      <c r="A78" s="89" t="s">
        <v>32</v>
      </c>
      <c r="B78" s="114"/>
      <c r="C78" s="79">
        <f>Jan!N78+Feb!N78</f>
        <v>-1841088.5900000005</v>
      </c>
      <c r="D78" s="167">
        <v>2125000</v>
      </c>
      <c r="E78" s="167">
        <v>7726717.2699999996</v>
      </c>
      <c r="F78" s="8">
        <f>D78+E78</f>
        <v>9851717.2699999996</v>
      </c>
      <c r="G78" s="167">
        <v>3341442.24</v>
      </c>
      <c r="H78" s="167">
        <f>F78-G78</f>
        <v>6510275.0299999993</v>
      </c>
      <c r="I78" s="168">
        <f>G78/F78</f>
        <v>0.3391735824753323</v>
      </c>
      <c r="J78" s="169"/>
      <c r="K78" s="189">
        <v>2799591</v>
      </c>
      <c r="L78" s="168">
        <f t="shared" ref="L78:L90" si="16">(K78+J78)/F78</f>
        <v>0.28417289324016504</v>
      </c>
      <c r="M78" s="167">
        <f>K78+G78+J78</f>
        <v>6141033.2400000002</v>
      </c>
      <c r="N78" s="167">
        <f t="shared" si="15"/>
        <v>3710684.0299999993</v>
      </c>
      <c r="O78" s="170">
        <f>M78/F78</f>
        <v>0.62334647571549728</v>
      </c>
      <c r="P78" s="171"/>
      <c r="Q78" s="167"/>
      <c r="R78" s="167"/>
      <c r="S78" s="250">
        <f>+N78+C78+Q78+R78</f>
        <v>1869595.4399999988</v>
      </c>
      <c r="T78" s="90">
        <f>+M78/(Q78+F78+R78+C78)</f>
        <v>0.76661064759276809</v>
      </c>
      <c r="V78" s="8"/>
      <c r="W78" s="8"/>
      <c r="X78" s="8"/>
      <c r="Y78" s="59"/>
      <c r="Z78" s="8"/>
      <c r="AA78" s="8"/>
      <c r="AB78" s="8"/>
    </row>
    <row r="79" spans="1:28" s="91" customFormat="1" ht="12.75" hidden="1" x14ac:dyDescent="0.2">
      <c r="A79" s="89" t="s">
        <v>33</v>
      </c>
      <c r="B79" s="114"/>
      <c r="C79" s="79">
        <f>Jan!N79+Feb!N79</f>
        <v>0</v>
      </c>
      <c r="D79" s="167"/>
      <c r="E79" s="167"/>
      <c r="F79" s="8">
        <f>D79+E79</f>
        <v>0</v>
      </c>
      <c r="G79" s="167"/>
      <c r="H79" s="167">
        <f>F79-G79</f>
        <v>0</v>
      </c>
      <c r="I79" s="168" t="e">
        <f>G79/F79</f>
        <v>#DIV/0!</v>
      </c>
      <c r="J79" s="169"/>
      <c r="K79" s="189"/>
      <c r="L79" s="168" t="e">
        <f t="shared" si="16"/>
        <v>#DIV/0!</v>
      </c>
      <c r="M79" s="167">
        <f>K79+G79+J79</f>
        <v>0</v>
      </c>
      <c r="N79" s="167">
        <f t="shared" si="15"/>
        <v>0</v>
      </c>
      <c r="O79" s="170" t="e">
        <f>M79/F79</f>
        <v>#DIV/0!</v>
      </c>
      <c r="P79" s="171"/>
      <c r="Q79" s="167"/>
      <c r="R79" s="167"/>
      <c r="S79" s="250">
        <f>+N79+C79+Q79+R79</f>
        <v>0</v>
      </c>
      <c r="T79" s="90" t="e">
        <f>+M79/(Q79+F79+R79+C79)</f>
        <v>#DIV/0!</v>
      </c>
      <c r="V79" s="8"/>
      <c r="W79" s="8"/>
      <c r="X79" s="8"/>
      <c r="Y79" s="59"/>
      <c r="Z79" s="8"/>
      <c r="AA79" s="8"/>
      <c r="AB79" s="8"/>
    </row>
    <row r="80" spans="1:28" s="91" customFormat="1" ht="12.75" x14ac:dyDescent="0.2">
      <c r="A80" s="89"/>
      <c r="B80" s="114"/>
      <c r="C80" s="79"/>
      <c r="D80" s="167"/>
      <c r="E80" s="167"/>
      <c r="F80" s="8"/>
      <c r="G80" s="167"/>
      <c r="H80" s="167"/>
      <c r="I80" s="168"/>
      <c r="J80" s="169"/>
      <c r="K80" s="189"/>
      <c r="L80" s="168"/>
      <c r="M80" s="167"/>
      <c r="N80" s="167">
        <f t="shared" si="15"/>
        <v>0</v>
      </c>
      <c r="O80" s="170"/>
      <c r="P80" s="171"/>
      <c r="Q80" s="167"/>
      <c r="R80" s="167"/>
      <c r="S80" s="250"/>
      <c r="T80" s="90"/>
      <c r="V80" s="8"/>
      <c r="W80" s="8"/>
      <c r="X80" s="8"/>
      <c r="Y80" s="59"/>
      <c r="Z80" s="8"/>
      <c r="AA80" s="8"/>
      <c r="AB80" s="8"/>
    </row>
    <row r="81" spans="1:28" s="91" customFormat="1" ht="30" x14ac:dyDescent="0.25">
      <c r="A81" s="152" t="s">
        <v>161</v>
      </c>
      <c r="B81" s="153" t="s">
        <v>162</v>
      </c>
      <c r="C81" s="226">
        <f>SUM(C82:C84)</f>
        <v>-376344.08</v>
      </c>
      <c r="D81" s="154">
        <f>D83</f>
        <v>0</v>
      </c>
      <c r="E81" s="154">
        <f>E83</f>
        <v>3590103.87</v>
      </c>
      <c r="F81" s="9">
        <f>SUM(F82:F84)</f>
        <v>0</v>
      </c>
      <c r="G81" s="154">
        <f>SUM(G82:G84)</f>
        <v>670235.23999999987</v>
      </c>
      <c r="H81" s="154"/>
      <c r="I81" s="156"/>
      <c r="J81" s="157">
        <f>SUM(J83)</f>
        <v>402079.19</v>
      </c>
      <c r="K81" s="158">
        <f>SUM(K82:K84)</f>
        <v>3734621.25</v>
      </c>
      <c r="L81" s="161" t="e">
        <f>(K81+J81)/F81</f>
        <v>#DIV/0!</v>
      </c>
      <c r="M81" s="234">
        <f>K81+G81+J81</f>
        <v>4806935.6800000006</v>
      </c>
      <c r="N81" s="247">
        <f t="shared" si="15"/>
        <v>-4136700.44</v>
      </c>
      <c r="O81" s="161" t="e">
        <f>M81/F81</f>
        <v>#DIV/0!</v>
      </c>
      <c r="P81" s="171"/>
      <c r="Q81" s="167"/>
      <c r="R81" s="167"/>
      <c r="S81" s="249">
        <f>+N81+C81+Q81+R81</f>
        <v>-4513044.5199999996</v>
      </c>
      <c r="T81" s="90">
        <f>+M81/(Q81+F81+R81+C81)</f>
        <v>-12.772715011220583</v>
      </c>
      <c r="V81" s="8"/>
      <c r="W81" s="8"/>
      <c r="X81" s="8"/>
      <c r="Y81" s="59"/>
      <c r="Z81" s="8"/>
      <c r="AA81" s="8"/>
      <c r="AB81" s="8"/>
    </row>
    <row r="82" spans="1:28" s="91" customFormat="1" ht="12.75" hidden="1" x14ac:dyDescent="0.2">
      <c r="A82" s="165" t="s">
        <v>31</v>
      </c>
      <c r="B82" s="166"/>
      <c r="C82" s="79"/>
      <c r="D82" s="167"/>
      <c r="E82" s="167"/>
      <c r="F82" s="8"/>
      <c r="G82" s="167"/>
      <c r="H82" s="167"/>
      <c r="I82" s="168"/>
      <c r="J82" s="169"/>
      <c r="K82" s="189"/>
      <c r="L82" s="168"/>
      <c r="M82" s="167"/>
      <c r="N82" s="167"/>
      <c r="O82" s="170"/>
      <c r="P82" s="171"/>
      <c r="Q82" s="167"/>
      <c r="R82" s="167"/>
      <c r="S82" s="250"/>
      <c r="T82" s="90"/>
      <c r="V82" s="8"/>
      <c r="W82" s="8"/>
      <c r="X82" s="8"/>
      <c r="Y82" s="59"/>
      <c r="Z82" s="8"/>
      <c r="AA82" s="8"/>
      <c r="AB82" s="8"/>
    </row>
    <row r="83" spans="1:28" s="91" customFormat="1" ht="12.75" x14ac:dyDescent="0.2">
      <c r="A83" s="165" t="s">
        <v>32</v>
      </c>
      <c r="B83" s="166"/>
      <c r="C83" s="79">
        <f>Jan!N83+Feb!N83</f>
        <v>-376344.08</v>
      </c>
      <c r="D83" s="167"/>
      <c r="E83" s="167">
        <v>3590103.87</v>
      </c>
      <c r="F83" s="8"/>
      <c r="G83" s="167">
        <v>670235.23999999987</v>
      </c>
      <c r="H83" s="167"/>
      <c r="I83" s="168" t="e">
        <f>G83/F83</f>
        <v>#DIV/0!</v>
      </c>
      <c r="J83" s="169">
        <v>402079.19</v>
      </c>
      <c r="K83" s="189">
        <v>3734621.25</v>
      </c>
      <c r="L83" s="168" t="e">
        <f t="shared" si="16"/>
        <v>#DIV/0!</v>
      </c>
      <c r="M83" s="167">
        <f>K83+G83+J83</f>
        <v>4806935.6800000006</v>
      </c>
      <c r="N83" s="167">
        <f>H83-K83-J83</f>
        <v>-4136700.44</v>
      </c>
      <c r="O83" s="170" t="e">
        <f>M83/F83</f>
        <v>#DIV/0!</v>
      </c>
      <c r="P83" s="171"/>
      <c r="Q83" s="167"/>
      <c r="R83" s="167"/>
      <c r="S83" s="250">
        <f>+N83+C83+Q83+R83</f>
        <v>-4513044.5199999996</v>
      </c>
      <c r="T83" s="90">
        <f>+M83/(Q83+F83+R83+C83)</f>
        <v>-12.772715011220583</v>
      </c>
      <c r="V83" s="8"/>
      <c r="W83" s="8"/>
      <c r="X83" s="8"/>
      <c r="Y83" s="59"/>
      <c r="Z83" s="8"/>
      <c r="AA83" s="8"/>
      <c r="AB83" s="8"/>
    </row>
    <row r="84" spans="1:28" s="91" customFormat="1" ht="12.75" hidden="1" x14ac:dyDescent="0.2">
      <c r="A84" s="165" t="s">
        <v>33</v>
      </c>
      <c r="B84" s="166"/>
      <c r="C84" s="79"/>
      <c r="D84" s="167"/>
      <c r="E84" s="167"/>
      <c r="F84" s="8"/>
      <c r="G84" s="167"/>
      <c r="H84" s="167"/>
      <c r="I84" s="168"/>
      <c r="J84" s="169"/>
      <c r="K84" s="189"/>
      <c r="L84" s="168"/>
      <c r="M84" s="167"/>
      <c r="N84" s="167"/>
      <c r="O84" s="170"/>
      <c r="P84" s="171"/>
      <c r="Q84" s="167"/>
      <c r="R84" s="167"/>
      <c r="S84" s="250"/>
      <c r="T84" s="90"/>
      <c r="V84" s="8"/>
      <c r="W84" s="8"/>
      <c r="X84" s="8"/>
      <c r="Y84" s="59"/>
      <c r="Z84" s="8"/>
      <c r="AA84" s="8"/>
      <c r="AB84" s="8"/>
    </row>
    <row r="85" spans="1:28" x14ac:dyDescent="0.25">
      <c r="A85" s="92"/>
      <c r="B85" s="114"/>
      <c r="C85" s="18"/>
      <c r="D85" s="172"/>
      <c r="E85" s="172"/>
      <c r="F85" s="6"/>
      <c r="G85" s="172"/>
      <c r="H85" s="172"/>
      <c r="I85" s="173"/>
      <c r="J85" s="174"/>
      <c r="K85" s="245"/>
      <c r="L85" s="173"/>
      <c r="M85" s="172"/>
      <c r="N85" s="175"/>
      <c r="O85" s="176"/>
      <c r="Q85" s="172"/>
      <c r="R85" s="172"/>
      <c r="S85" s="245"/>
      <c r="T85" s="86"/>
      <c r="V85" s="6"/>
      <c r="W85" s="6"/>
      <c r="X85" s="6"/>
      <c r="Y85" s="48"/>
      <c r="Z85" s="6"/>
      <c r="AA85" s="6"/>
      <c r="AB85" s="6"/>
    </row>
    <row r="86" spans="1:28" s="80" customFormat="1" x14ac:dyDescent="0.25">
      <c r="A86" s="94" t="s">
        <v>57</v>
      </c>
      <c r="B86" s="113"/>
      <c r="C86" s="19">
        <f>SUM(C87:C90)</f>
        <v>2998083.6400000006</v>
      </c>
      <c r="D86" s="235">
        <f>SUM(D87:D90)</f>
        <v>3137000</v>
      </c>
      <c r="E86" s="235">
        <f>SUM(E87:E90)</f>
        <v>28481066.859999999</v>
      </c>
      <c r="F86" s="7">
        <f>D86+E86</f>
        <v>31618066.859999999</v>
      </c>
      <c r="G86" s="235">
        <f>SUM(G87:G90)</f>
        <v>20595489.289999999</v>
      </c>
      <c r="H86" s="234">
        <f>F86-G86</f>
        <v>11022577.57</v>
      </c>
      <c r="I86" s="161">
        <f>G86/F86</f>
        <v>0.65138357070322161</v>
      </c>
      <c r="J86" s="235">
        <f>SUM(J87:J90)</f>
        <v>402079.19</v>
      </c>
      <c r="K86" s="235">
        <f>SUM(K87:K90)</f>
        <v>10396049.960000001</v>
      </c>
      <c r="L86" s="255">
        <f t="shared" si="16"/>
        <v>0.34151768980097602</v>
      </c>
      <c r="M86" s="235">
        <f>K86+G86+J86</f>
        <v>31393618.440000001</v>
      </c>
      <c r="N86" s="256">
        <f>H86-K86</f>
        <v>626527.6099999994</v>
      </c>
      <c r="O86" s="257">
        <f>M86/F86</f>
        <v>0.9929012605041978</v>
      </c>
      <c r="P86" s="237"/>
      <c r="Q86" s="235">
        <f>SUM(Q87:Q90)</f>
        <v>0</v>
      </c>
      <c r="R86" s="235">
        <f>SUM(R87:R90)</f>
        <v>0</v>
      </c>
      <c r="S86" s="249">
        <f>+N86+C86+Q86+R86</f>
        <v>3624611.25</v>
      </c>
      <c r="T86" s="88">
        <f>+M86/(Q86+F86+R86+C86)</f>
        <v>0.90690668911899952</v>
      </c>
      <c r="V86" s="7">
        <f>SUM(V87:V90)</f>
        <v>0</v>
      </c>
      <c r="W86" s="7">
        <f>SUM(W87:W90)</f>
        <v>0</v>
      </c>
      <c r="X86" s="7">
        <f>SUM(X87:X90)</f>
        <v>0</v>
      </c>
      <c r="Y86" s="42"/>
      <c r="Z86" s="7">
        <f>SUM(Z87:Z90)</f>
        <v>0</v>
      </c>
      <c r="AA86" s="7">
        <f>SUM(AA87:AA90)</f>
        <v>0</v>
      </c>
      <c r="AB86" s="7">
        <f>SUM(AB87:AB90)</f>
        <v>0</v>
      </c>
    </row>
    <row r="87" spans="1:28" s="80" customFormat="1" x14ac:dyDescent="0.25">
      <c r="A87" s="84" t="s">
        <v>31</v>
      </c>
      <c r="B87" s="113"/>
      <c r="C87" s="19">
        <f>+C71+C77</f>
        <v>6509727.3500000015</v>
      </c>
      <c r="D87" s="235">
        <f>+D71+D77</f>
        <v>1012000</v>
      </c>
      <c r="E87" s="235">
        <f>+E71+E77</f>
        <v>11255443.360000001</v>
      </c>
      <c r="F87" s="7">
        <f>D87+E87</f>
        <v>12267443.360000001</v>
      </c>
      <c r="G87" s="235">
        <f>+G71+G77</f>
        <v>13376259.279999999</v>
      </c>
      <c r="H87" s="234">
        <f>F87-G87</f>
        <v>-1108815.9199999981</v>
      </c>
      <c r="I87" s="161">
        <f>G87/F87</f>
        <v>1.0903868791125193</v>
      </c>
      <c r="J87" s="235">
        <f>+J71+J77</f>
        <v>0</v>
      </c>
      <c r="K87" s="235">
        <f>+K71+K77</f>
        <v>2737255.79</v>
      </c>
      <c r="L87" s="255">
        <f t="shared" si="16"/>
        <v>0.22313172432695053</v>
      </c>
      <c r="M87" s="235">
        <f>K87+G87+J87</f>
        <v>16113515.07</v>
      </c>
      <c r="N87" s="256">
        <f>H87-K87-J87</f>
        <v>-3846071.7099999981</v>
      </c>
      <c r="O87" s="257">
        <f>M87/F87</f>
        <v>1.3135186034394699</v>
      </c>
      <c r="P87" s="237"/>
      <c r="Q87" s="235">
        <f>+Q71+Q77</f>
        <v>0</v>
      </c>
      <c r="R87" s="235">
        <f>+R71+R77</f>
        <v>0</v>
      </c>
      <c r="S87" s="249">
        <f>+N87+C87+Q87+R87</f>
        <v>2663655.6400000034</v>
      </c>
      <c r="T87" s="88">
        <f>+M87/(Q87+F87+R87+C87)</f>
        <v>0.85814393014058077</v>
      </c>
      <c r="V87" s="7">
        <f>+V71+V77</f>
        <v>0</v>
      </c>
      <c r="W87" s="7">
        <f>+W71+W77</f>
        <v>0</v>
      </c>
      <c r="X87" s="7">
        <f>+X71+X77</f>
        <v>0</v>
      </c>
      <c r="Y87" s="42"/>
      <c r="Z87" s="7">
        <f>+Z71+Z77</f>
        <v>0</v>
      </c>
      <c r="AA87" s="7">
        <f>+AA71+AA77</f>
        <v>0</v>
      </c>
      <c r="AB87" s="7">
        <f>+AB71+AB77</f>
        <v>0</v>
      </c>
    </row>
    <row r="88" spans="1:28" s="80" customFormat="1" x14ac:dyDescent="0.25">
      <c r="A88" s="84" t="s">
        <v>32</v>
      </c>
      <c r="B88" s="113"/>
      <c r="C88" s="19">
        <f>C72+C78+C83</f>
        <v>-3511643.7100000009</v>
      </c>
      <c r="D88" s="235">
        <f>D72+D78+D83</f>
        <v>2125000</v>
      </c>
      <c r="E88" s="235">
        <f>E72+E78+E83</f>
        <v>17225623.5</v>
      </c>
      <c r="F88" s="7">
        <f>D88+E88</f>
        <v>19350623.5</v>
      </c>
      <c r="G88" s="235">
        <f>G72+G78+G83</f>
        <v>7219230.0099999998</v>
      </c>
      <c r="H88" s="234">
        <f>F88-G88</f>
        <v>12131393.49</v>
      </c>
      <c r="I88" s="161">
        <f>G88/F88</f>
        <v>0.37307480092308137</v>
      </c>
      <c r="J88" s="235">
        <f>J72+J78+J83</f>
        <v>402079.19</v>
      </c>
      <c r="K88" s="235">
        <f>K72+K78+K83</f>
        <v>7658794.1699999999</v>
      </c>
      <c r="L88" s="255">
        <f t="shared" si="16"/>
        <v>0.41656917979929692</v>
      </c>
      <c r="M88" s="235">
        <f>K88+G88+J88</f>
        <v>15280103.369999999</v>
      </c>
      <c r="N88" s="256">
        <f>H88-K88-J88</f>
        <v>4070520.1300000004</v>
      </c>
      <c r="O88" s="257">
        <f>M88/F88</f>
        <v>0.78964398072237818</v>
      </c>
      <c r="P88" s="237"/>
      <c r="Q88" s="235">
        <f>Q72+Q78</f>
        <v>0</v>
      </c>
      <c r="R88" s="235">
        <f>R72+R78</f>
        <v>0</v>
      </c>
      <c r="S88" s="249">
        <f>+N88+C88+Q88+R88</f>
        <v>558876.41999999946</v>
      </c>
      <c r="T88" s="88">
        <f>+M88/(Q88+F88+R88+C88)</f>
        <v>0.96471512512738677</v>
      </c>
      <c r="V88" s="7">
        <f>V72+V78</f>
        <v>0</v>
      </c>
      <c r="W88" s="7">
        <f>W72+W78</f>
        <v>0</v>
      </c>
      <c r="X88" s="7">
        <f>X72+X78</f>
        <v>0</v>
      </c>
      <c r="Y88" s="42"/>
      <c r="Z88" s="7">
        <f>Z72+Z78</f>
        <v>0</v>
      </c>
      <c r="AA88" s="7">
        <f>AA72+AA78</f>
        <v>0</v>
      </c>
      <c r="AB88" s="7">
        <f>AB72+AB78</f>
        <v>0</v>
      </c>
    </row>
    <row r="89" spans="1:28" s="80" customFormat="1" hidden="1" x14ac:dyDescent="0.25">
      <c r="A89" s="84" t="s">
        <v>54</v>
      </c>
      <c r="B89" s="113"/>
      <c r="C89" s="19">
        <f>C73</f>
        <v>0</v>
      </c>
      <c r="D89" s="235">
        <f>D73</f>
        <v>0</v>
      </c>
      <c r="E89" s="235">
        <f>E73</f>
        <v>0</v>
      </c>
      <c r="F89" s="7">
        <f>D89+E89</f>
        <v>0</v>
      </c>
      <c r="G89" s="235">
        <f>G73</f>
        <v>0</v>
      </c>
      <c r="H89" s="234">
        <f>F89-G89</f>
        <v>0</v>
      </c>
      <c r="I89" s="161" t="e">
        <f>G89/F89</f>
        <v>#DIV/0!</v>
      </c>
      <c r="J89" s="235">
        <f>J73</f>
        <v>0</v>
      </c>
      <c r="K89" s="235">
        <f>K73</f>
        <v>0</v>
      </c>
      <c r="L89" s="255" t="e">
        <f t="shared" si="16"/>
        <v>#DIV/0!</v>
      </c>
      <c r="M89" s="235">
        <f>K89+G89+J89</f>
        <v>0</v>
      </c>
      <c r="N89" s="256">
        <f>H89-K89-J89</f>
        <v>0</v>
      </c>
      <c r="O89" s="257" t="e">
        <f>M89/F89</f>
        <v>#DIV/0!</v>
      </c>
      <c r="P89" s="237"/>
      <c r="Q89" s="235">
        <f>Q73</f>
        <v>0</v>
      </c>
      <c r="R89" s="235">
        <f>R73</f>
        <v>0</v>
      </c>
      <c r="S89" s="249">
        <f>+N89+C89+Q89+R89</f>
        <v>0</v>
      </c>
      <c r="T89" s="88" t="e">
        <f>+M89/(Q89+F89+R89+C89)</f>
        <v>#DIV/0!</v>
      </c>
      <c r="V89" s="7">
        <f>V73</f>
        <v>0</v>
      </c>
      <c r="W89" s="7">
        <f>W73</f>
        <v>0</v>
      </c>
      <c r="X89" s="7">
        <f>X73</f>
        <v>0</v>
      </c>
      <c r="Y89" s="42"/>
      <c r="Z89" s="7">
        <f>Z73</f>
        <v>0</v>
      </c>
      <c r="AA89" s="7">
        <f>AA73</f>
        <v>0</v>
      </c>
      <c r="AB89" s="7">
        <f>AB73</f>
        <v>0</v>
      </c>
    </row>
    <row r="90" spans="1:28" s="80" customFormat="1" hidden="1" x14ac:dyDescent="0.25">
      <c r="A90" s="84" t="s">
        <v>33</v>
      </c>
      <c r="B90" s="113"/>
      <c r="C90" s="19">
        <f>C74+C79</f>
        <v>0</v>
      </c>
      <c r="D90" s="235">
        <f>D74+D79</f>
        <v>0</v>
      </c>
      <c r="E90" s="235">
        <f>E74+E79</f>
        <v>0</v>
      </c>
      <c r="F90" s="7">
        <f>D90+E90</f>
        <v>0</v>
      </c>
      <c r="G90" s="235">
        <f>G74+G79</f>
        <v>0</v>
      </c>
      <c r="H90" s="234">
        <f>F90-G90</f>
        <v>0</v>
      </c>
      <c r="I90" s="161" t="e">
        <f>G90/F90</f>
        <v>#DIV/0!</v>
      </c>
      <c r="J90" s="235">
        <f>J74+J79</f>
        <v>0</v>
      </c>
      <c r="K90" s="235">
        <f>K74+K79</f>
        <v>0</v>
      </c>
      <c r="L90" s="255" t="e">
        <f t="shared" si="16"/>
        <v>#DIV/0!</v>
      </c>
      <c r="M90" s="235">
        <f>K90+G90+J90</f>
        <v>0</v>
      </c>
      <c r="N90" s="256">
        <f>H90-K90-J90</f>
        <v>0</v>
      </c>
      <c r="O90" s="257" t="e">
        <f>M90/F90</f>
        <v>#DIV/0!</v>
      </c>
      <c r="P90" s="237"/>
      <c r="Q90" s="235">
        <f>Q74+Q79</f>
        <v>0</v>
      </c>
      <c r="R90" s="235">
        <f>R74+R79</f>
        <v>0</v>
      </c>
      <c r="S90" s="249">
        <f>+N90+C90+Q90+R90</f>
        <v>0</v>
      </c>
      <c r="T90" s="88" t="e">
        <f>+M90/(Q90+F90+R90+C90)</f>
        <v>#DIV/0!</v>
      </c>
      <c r="V90" s="7">
        <f>V74+V79</f>
        <v>0</v>
      </c>
      <c r="W90" s="7">
        <f>W74+W79</f>
        <v>0</v>
      </c>
      <c r="X90" s="7">
        <f>X74+X79</f>
        <v>0</v>
      </c>
      <c r="Y90" s="42"/>
      <c r="Z90" s="7">
        <f>Z74+Z79</f>
        <v>0</v>
      </c>
      <c r="AA90" s="7">
        <f>AA74+AA79</f>
        <v>0</v>
      </c>
      <c r="AB90" s="7">
        <f>AB74+AB79</f>
        <v>0</v>
      </c>
    </row>
    <row r="91" spans="1:28" x14ac:dyDescent="0.25">
      <c r="A91" s="92"/>
      <c r="B91" s="114"/>
      <c r="C91" s="18"/>
      <c r="D91" s="172"/>
      <c r="E91" s="172"/>
      <c r="F91" s="6"/>
      <c r="G91" s="172"/>
      <c r="H91" s="172"/>
      <c r="I91" s="173"/>
      <c r="J91" s="174"/>
      <c r="K91" s="245"/>
      <c r="L91" s="173"/>
      <c r="M91" s="172"/>
      <c r="N91" s="175"/>
      <c r="O91" s="176"/>
      <c r="Q91" s="172"/>
      <c r="R91" s="172"/>
      <c r="S91" s="245"/>
      <c r="T91" s="86"/>
      <c r="V91" s="6"/>
      <c r="W91" s="6"/>
      <c r="X91" s="6"/>
      <c r="Y91" s="48"/>
      <c r="Z91" s="6"/>
      <c r="AA91" s="6"/>
      <c r="AB91" s="6"/>
    </row>
    <row r="92" spans="1:28" ht="30" x14ac:dyDescent="0.25">
      <c r="A92" s="97" t="s">
        <v>58</v>
      </c>
      <c r="B92" s="114"/>
      <c r="C92" s="18"/>
      <c r="D92" s="172"/>
      <c r="E92" s="172"/>
      <c r="F92" s="6"/>
      <c r="G92" s="172"/>
      <c r="H92" s="172"/>
      <c r="I92" s="173"/>
      <c r="J92" s="174"/>
      <c r="K92" s="245"/>
      <c r="L92" s="173"/>
      <c r="M92" s="172"/>
      <c r="N92" s="175"/>
      <c r="O92" s="176"/>
      <c r="Q92" s="172"/>
      <c r="R92" s="172"/>
      <c r="S92" s="245"/>
      <c r="T92" s="86"/>
      <c r="V92" s="6"/>
      <c r="W92" s="6"/>
      <c r="X92" s="6"/>
      <c r="Y92" s="48"/>
      <c r="Z92" s="6"/>
      <c r="AA92" s="6"/>
      <c r="AB92" s="6"/>
    </row>
    <row r="93" spans="1:28" x14ac:dyDescent="0.25">
      <c r="A93" s="92"/>
      <c r="B93" s="114"/>
      <c r="C93" s="18"/>
      <c r="D93" s="172"/>
      <c r="E93" s="172"/>
      <c r="F93" s="6"/>
      <c r="G93" s="172"/>
      <c r="H93" s="172"/>
      <c r="I93" s="173"/>
      <c r="J93" s="174"/>
      <c r="K93" s="245"/>
      <c r="L93" s="173"/>
      <c r="M93" s="172"/>
      <c r="N93" s="175"/>
      <c r="O93" s="176"/>
      <c r="Q93" s="172"/>
      <c r="R93" s="172"/>
      <c r="S93" s="245"/>
      <c r="T93" s="86"/>
      <c r="V93" s="6"/>
      <c r="W93" s="6"/>
      <c r="X93" s="6"/>
      <c r="Y93" s="48"/>
      <c r="Z93" s="6"/>
      <c r="AA93" s="6"/>
      <c r="AB93" s="6"/>
    </row>
    <row r="94" spans="1:28" x14ac:dyDescent="0.25">
      <c r="A94" s="84" t="s">
        <v>59</v>
      </c>
      <c r="B94" s="113"/>
      <c r="C94" s="18"/>
      <c r="D94" s="172"/>
      <c r="E94" s="172"/>
      <c r="F94" s="6"/>
      <c r="G94" s="172"/>
      <c r="H94" s="172"/>
      <c r="I94" s="173"/>
      <c r="J94" s="174"/>
      <c r="K94" s="245"/>
      <c r="L94" s="173"/>
      <c r="M94" s="172"/>
      <c r="N94" s="175"/>
      <c r="O94" s="176"/>
      <c r="Q94" s="172"/>
      <c r="R94" s="172"/>
      <c r="S94" s="245"/>
      <c r="T94" s="86"/>
      <c r="V94" s="6"/>
      <c r="W94" s="6"/>
      <c r="X94" s="6"/>
      <c r="Y94" s="48"/>
      <c r="Z94" s="6"/>
      <c r="AA94" s="6"/>
      <c r="AB94" s="6"/>
    </row>
    <row r="95" spans="1:28" x14ac:dyDescent="0.25">
      <c r="A95" s="84"/>
      <c r="B95" s="113"/>
      <c r="C95" s="18"/>
      <c r="D95" s="172"/>
      <c r="E95" s="172"/>
      <c r="F95" s="6"/>
      <c r="G95" s="172"/>
      <c r="H95" s="172"/>
      <c r="I95" s="173"/>
      <c r="J95" s="174"/>
      <c r="K95" s="245"/>
      <c r="L95" s="173"/>
      <c r="M95" s="172"/>
      <c r="N95" s="175"/>
      <c r="O95" s="176"/>
      <c r="Q95" s="172"/>
      <c r="R95" s="172"/>
      <c r="S95" s="245"/>
      <c r="T95" s="86"/>
      <c r="V95" s="6"/>
      <c r="W95" s="6"/>
      <c r="X95" s="6"/>
      <c r="Y95" s="48"/>
      <c r="Z95" s="6"/>
      <c r="AA95" s="6"/>
      <c r="AB95" s="6"/>
    </row>
    <row r="96" spans="1:28" x14ac:dyDescent="0.25">
      <c r="A96" s="84" t="s">
        <v>60</v>
      </c>
      <c r="B96" s="113"/>
      <c r="C96" s="18"/>
      <c r="D96" s="172"/>
      <c r="E96" s="172"/>
      <c r="F96" s="6"/>
      <c r="G96" s="172"/>
      <c r="H96" s="172"/>
      <c r="I96" s="173"/>
      <c r="J96" s="174"/>
      <c r="K96" s="245"/>
      <c r="L96" s="173"/>
      <c r="M96" s="172"/>
      <c r="N96" s="175"/>
      <c r="O96" s="176"/>
      <c r="Q96" s="172"/>
      <c r="R96" s="172"/>
      <c r="S96" s="245"/>
      <c r="T96" s="86"/>
      <c r="V96" s="6"/>
      <c r="W96" s="6"/>
      <c r="X96" s="6"/>
      <c r="Y96" s="48"/>
      <c r="Z96" s="6"/>
      <c r="AA96" s="6"/>
      <c r="AB96" s="6"/>
    </row>
    <row r="97" spans="1:28" x14ac:dyDescent="0.25">
      <c r="A97" s="84"/>
      <c r="B97" s="113"/>
      <c r="C97" s="18"/>
      <c r="D97" s="172"/>
      <c r="E97" s="172"/>
      <c r="F97" s="6"/>
      <c r="G97" s="172"/>
      <c r="H97" s="172"/>
      <c r="I97" s="173"/>
      <c r="J97" s="174"/>
      <c r="K97" s="245"/>
      <c r="L97" s="173"/>
      <c r="M97" s="172"/>
      <c r="N97" s="175"/>
      <c r="O97" s="176"/>
      <c r="Q97" s="172"/>
      <c r="R97" s="172"/>
      <c r="S97" s="245"/>
      <c r="T97" s="86"/>
      <c r="V97" s="6"/>
      <c r="W97" s="6"/>
      <c r="X97" s="6"/>
      <c r="Y97" s="48"/>
      <c r="Z97" s="6"/>
      <c r="AA97" s="6"/>
      <c r="AB97" s="6"/>
    </row>
    <row r="98" spans="1:28" ht="30" x14ac:dyDescent="0.25">
      <c r="A98" s="87" t="s">
        <v>61</v>
      </c>
      <c r="B98" s="115" t="s">
        <v>62</v>
      </c>
      <c r="C98" s="19">
        <f>SUM(C99:C101)</f>
        <v>1802315.4400000004</v>
      </c>
      <c r="D98" s="234">
        <f>SUM(D99:D101)</f>
        <v>3029000</v>
      </c>
      <c r="E98" s="234">
        <f>SUM(E99:E101)</f>
        <v>4577632.29</v>
      </c>
      <c r="F98" s="52">
        <f>D98+E98</f>
        <v>7606632.29</v>
      </c>
      <c r="G98" s="234">
        <f>SUM(G99:G101)</f>
        <v>3323300.3</v>
      </c>
      <c r="H98" s="234">
        <f>F98-G98</f>
        <v>4283331.99</v>
      </c>
      <c r="I98" s="161">
        <f>G98/F98</f>
        <v>0.43689509013981792</v>
      </c>
      <c r="J98" s="234">
        <f>SUM(J99:J101)</f>
        <v>21497.5</v>
      </c>
      <c r="K98" s="234">
        <f>SUM(K99:K101)</f>
        <v>1545181.67</v>
      </c>
      <c r="L98" s="161">
        <f>(K98+J98)/F98</f>
        <v>0.20596225902225121</v>
      </c>
      <c r="M98" s="234">
        <f>K98+G98+J98</f>
        <v>4889979.47</v>
      </c>
      <c r="N98" s="247">
        <f>H98-K98-J98</f>
        <v>2716652.8200000003</v>
      </c>
      <c r="O98" s="161">
        <f>M98/F98</f>
        <v>0.64285734916206916</v>
      </c>
      <c r="P98" s="248"/>
      <c r="Q98" s="234">
        <f>SUM(Q99:Q101)</f>
        <v>0</v>
      </c>
      <c r="R98" s="234">
        <f>SUM(R99:R101)</f>
        <v>0</v>
      </c>
      <c r="S98" s="249">
        <f>+N98+C98+Q98+R98</f>
        <v>4518968.2600000007</v>
      </c>
      <c r="T98" s="88">
        <f>+M98/(Q98+F98+R98+C98)</f>
        <v>0.51971587156431143</v>
      </c>
      <c r="V98" s="7">
        <f>SUM(V99:V101)</f>
        <v>0</v>
      </c>
      <c r="W98" s="7">
        <f>SUM(W99:W101)</f>
        <v>0</v>
      </c>
      <c r="X98" s="7">
        <f>SUM(X99:X101)</f>
        <v>0</v>
      </c>
      <c r="Y98" s="48"/>
      <c r="Z98" s="7">
        <f>SUM(Z99:Z101)</f>
        <v>0</v>
      </c>
      <c r="AA98" s="7">
        <f>SUM(AA99:AA101)</f>
        <v>0</v>
      </c>
      <c r="AB98" s="7">
        <f>SUM(AB99:AB101)</f>
        <v>0</v>
      </c>
    </row>
    <row r="99" spans="1:28" s="91" customFormat="1" ht="12.75" x14ac:dyDescent="0.2">
      <c r="A99" s="89" t="s">
        <v>31</v>
      </c>
      <c r="B99" s="114"/>
      <c r="C99" s="79">
        <f>Jan!N99+Feb!N99</f>
        <v>3160592.3800000004</v>
      </c>
      <c r="D99" s="167">
        <f>1237000+59000</f>
        <v>1296000</v>
      </c>
      <c r="E99" s="167"/>
      <c r="F99" s="8"/>
      <c r="G99" s="167">
        <v>1105485.54</v>
      </c>
      <c r="H99" s="167">
        <f>F99-G99</f>
        <v>-1105485.54</v>
      </c>
      <c r="I99" s="168" t="e">
        <f>G99/F99</f>
        <v>#DIV/0!</v>
      </c>
      <c r="J99" s="169"/>
      <c r="K99" s="189">
        <v>667476.18999999994</v>
      </c>
      <c r="L99" s="168" t="e">
        <f>(K99+J99)/F99</f>
        <v>#DIV/0!</v>
      </c>
      <c r="M99" s="167">
        <f>K99+G99+J99</f>
        <v>1772961.73</v>
      </c>
      <c r="N99" s="167">
        <f>H99-K99-J99</f>
        <v>-1772961.73</v>
      </c>
      <c r="O99" s="170" t="e">
        <f>M99/F99</f>
        <v>#DIV/0!</v>
      </c>
      <c r="P99" s="171"/>
      <c r="Q99" s="167"/>
      <c r="R99" s="167"/>
      <c r="S99" s="250">
        <f>+N99+C99+Q99+R99</f>
        <v>1387630.6500000004</v>
      </c>
      <c r="T99" s="90">
        <f>+M99/(Q99+F99+R99+C99)</f>
        <v>0.56095868015729378</v>
      </c>
      <c r="V99" s="8"/>
      <c r="W99" s="8"/>
      <c r="X99" s="8"/>
      <c r="Y99" s="59"/>
      <c r="Z99" s="8"/>
      <c r="AA99" s="8"/>
      <c r="AB99" s="8"/>
    </row>
    <row r="100" spans="1:28" s="91" customFormat="1" ht="12.75" x14ac:dyDescent="0.2">
      <c r="A100" s="89" t="s">
        <v>32</v>
      </c>
      <c r="B100" s="114"/>
      <c r="C100" s="79">
        <f>Jan!N100+Feb!N100</f>
        <v>-1358276.94</v>
      </c>
      <c r="D100" s="167">
        <v>1733000</v>
      </c>
      <c r="E100" s="167">
        <v>4577632.29</v>
      </c>
      <c r="F100" s="8"/>
      <c r="G100" s="167">
        <v>2217814.7599999998</v>
      </c>
      <c r="H100" s="167">
        <f>F100-G100</f>
        <v>-2217814.7599999998</v>
      </c>
      <c r="I100" s="168" t="e">
        <f>G100/F100</f>
        <v>#DIV/0!</v>
      </c>
      <c r="J100" s="169">
        <v>21497.5</v>
      </c>
      <c r="K100" s="189">
        <v>877705.48</v>
      </c>
      <c r="L100" s="168" t="e">
        <f>(K100+J100)/F100</f>
        <v>#DIV/0!</v>
      </c>
      <c r="M100" s="167">
        <f>K100+G100+J100</f>
        <v>3117017.7399999998</v>
      </c>
      <c r="N100" s="167">
        <f>H100-K100-J100</f>
        <v>-3117017.7399999998</v>
      </c>
      <c r="O100" s="170" t="e">
        <f>M100/F100</f>
        <v>#DIV/0!</v>
      </c>
      <c r="P100" s="171"/>
      <c r="Q100" s="167"/>
      <c r="R100" s="167"/>
      <c r="S100" s="250">
        <f>+N100+C100+Q100+R100</f>
        <v>-4475294.68</v>
      </c>
      <c r="T100" s="90">
        <f>+M100/(Q100+F100+R100+C100)</f>
        <v>-2.2948322600544184</v>
      </c>
      <c r="V100" s="8"/>
      <c r="W100" s="8"/>
      <c r="X100" s="8"/>
      <c r="Y100" s="59"/>
      <c r="Z100" s="8"/>
      <c r="AA100" s="8"/>
      <c r="AB100" s="8"/>
    </row>
    <row r="101" spans="1:28" s="91" customFormat="1" ht="12.75" hidden="1" x14ac:dyDescent="0.2">
      <c r="A101" s="89" t="s">
        <v>33</v>
      </c>
      <c r="B101" s="114"/>
      <c r="C101" s="79">
        <f>Jan!N101+Feb!N101</f>
        <v>0</v>
      </c>
      <c r="D101" s="167">
        <f>+X101+AB101</f>
        <v>0</v>
      </c>
      <c r="E101" s="167"/>
      <c r="F101" s="8"/>
      <c r="G101" s="167"/>
      <c r="H101" s="167">
        <f>F101-G101</f>
        <v>0</v>
      </c>
      <c r="I101" s="168" t="e">
        <f>G101/F101</f>
        <v>#DIV/0!</v>
      </c>
      <c r="J101" s="169"/>
      <c r="K101" s="189"/>
      <c r="L101" s="168" t="e">
        <f>(K101+J101)/F101</f>
        <v>#DIV/0!</v>
      </c>
      <c r="M101" s="167">
        <f>K101+G101+J101</f>
        <v>0</v>
      </c>
      <c r="N101" s="167">
        <f>H101-K101-J101</f>
        <v>0</v>
      </c>
      <c r="O101" s="170" t="e">
        <f>M101/F101</f>
        <v>#DIV/0!</v>
      </c>
      <c r="P101" s="171"/>
      <c r="Q101" s="167"/>
      <c r="R101" s="167"/>
      <c r="S101" s="250">
        <f>+N101+C101+Q101+R101</f>
        <v>0</v>
      </c>
      <c r="T101" s="90" t="e">
        <f>+M101/(Q101+F101+R101+C101)</f>
        <v>#DIV/0!</v>
      </c>
      <c r="V101" s="8"/>
      <c r="W101" s="8"/>
      <c r="X101" s="8"/>
      <c r="Y101" s="59"/>
      <c r="Z101" s="8"/>
      <c r="AA101" s="8"/>
      <c r="AB101" s="8"/>
    </row>
    <row r="102" spans="1:28" x14ac:dyDescent="0.25">
      <c r="A102" s="92"/>
      <c r="B102" s="114"/>
      <c r="C102" s="18"/>
      <c r="D102" s="172"/>
      <c r="E102" s="172"/>
      <c r="F102" s="6"/>
      <c r="G102" s="172"/>
      <c r="H102" s="172"/>
      <c r="I102" s="173"/>
      <c r="J102" s="174"/>
      <c r="K102" s="245"/>
      <c r="L102" s="173"/>
      <c r="M102" s="172"/>
      <c r="N102" s="175"/>
      <c r="O102" s="176"/>
      <c r="Q102" s="172"/>
      <c r="R102" s="172"/>
      <c r="S102" s="245"/>
      <c r="T102" s="88" t="e">
        <f>+M102/(Q102+F102+R102+C102)</f>
        <v>#DIV/0!</v>
      </c>
      <c r="V102" s="6"/>
      <c r="W102" s="6"/>
      <c r="X102" s="6"/>
      <c r="Y102" s="48"/>
      <c r="Z102" s="6"/>
      <c r="AA102" s="6"/>
      <c r="AB102" s="6"/>
    </row>
    <row r="103" spans="1:28" x14ac:dyDescent="0.25">
      <c r="A103" s="84" t="s">
        <v>63</v>
      </c>
      <c r="B103" s="113"/>
      <c r="C103" s="18"/>
      <c r="D103" s="172"/>
      <c r="E103" s="172"/>
      <c r="F103" s="6"/>
      <c r="G103" s="172"/>
      <c r="H103" s="172"/>
      <c r="I103" s="173"/>
      <c r="J103" s="174"/>
      <c r="K103" s="245"/>
      <c r="L103" s="173"/>
      <c r="M103" s="172"/>
      <c r="N103" s="175"/>
      <c r="O103" s="176"/>
      <c r="Q103" s="172"/>
      <c r="R103" s="172"/>
      <c r="S103" s="245"/>
      <c r="T103" s="86"/>
      <c r="V103" s="6"/>
      <c r="W103" s="6"/>
      <c r="X103" s="6"/>
      <c r="Y103" s="48"/>
      <c r="Z103" s="6"/>
      <c r="AA103" s="6"/>
      <c r="AB103" s="6"/>
    </row>
    <row r="104" spans="1:28" x14ac:dyDescent="0.25">
      <c r="A104" s="84"/>
      <c r="B104" s="113"/>
      <c r="C104" s="18"/>
      <c r="D104" s="172"/>
      <c r="E104" s="172"/>
      <c r="F104" s="6"/>
      <c r="G104" s="172"/>
      <c r="H104" s="172"/>
      <c r="I104" s="173"/>
      <c r="J104" s="174"/>
      <c r="K104" s="245"/>
      <c r="L104" s="173"/>
      <c r="M104" s="172"/>
      <c r="N104" s="175"/>
      <c r="O104" s="176"/>
      <c r="Q104" s="172"/>
      <c r="R104" s="172"/>
      <c r="S104" s="245"/>
      <c r="T104" s="86"/>
      <c r="V104" s="6"/>
      <c r="W104" s="6"/>
      <c r="X104" s="6"/>
      <c r="Y104" s="48"/>
      <c r="Z104" s="6"/>
      <c r="AA104" s="6"/>
      <c r="AB104" s="6"/>
    </row>
    <row r="105" spans="1:28" x14ac:dyDescent="0.25">
      <c r="A105" s="87" t="s">
        <v>64</v>
      </c>
      <c r="B105" s="113" t="s">
        <v>65</v>
      </c>
      <c r="C105" s="19">
        <f>SUM(C106:C108)</f>
        <v>-3288308.1100000003</v>
      </c>
      <c r="D105" s="234">
        <f>SUM(D106:D108)</f>
        <v>150000</v>
      </c>
      <c r="E105" s="234">
        <f>SUM(E106:E108)</f>
        <v>4003666.73</v>
      </c>
      <c r="F105" s="52">
        <f>D105+E105</f>
        <v>4153666.73</v>
      </c>
      <c r="G105" s="234">
        <f>SUM(G106:G108)</f>
        <v>88787</v>
      </c>
      <c r="H105" s="234">
        <f>F105-G105</f>
        <v>4064879.73</v>
      </c>
      <c r="I105" s="161">
        <f>G105/F105</f>
        <v>2.13755714580404E-2</v>
      </c>
      <c r="J105" s="234">
        <f>SUM(J106:J108)</f>
        <v>26598.31</v>
      </c>
      <c r="K105" s="234">
        <f>SUM(K106:K108)</f>
        <v>2517430.5500000003</v>
      </c>
      <c r="L105" s="161">
        <f>(K105+J105)/F105</f>
        <v>0.61247784797602201</v>
      </c>
      <c r="M105" s="234">
        <f>K105+G105+J105</f>
        <v>2632815.8600000003</v>
      </c>
      <c r="N105" s="247">
        <f>H105-K105-J105</f>
        <v>1520850.8699999996</v>
      </c>
      <c r="O105" s="161">
        <f>M105/F105</f>
        <v>0.63385341943406237</v>
      </c>
      <c r="P105" s="248"/>
      <c r="Q105" s="234">
        <f>SUM(Q106:Q108)</f>
        <v>0</v>
      </c>
      <c r="R105" s="234">
        <f>SUM(R106:R108)</f>
        <v>0</v>
      </c>
      <c r="S105" s="249">
        <f>+N105+C105+Q105+R105</f>
        <v>-1767457.2400000007</v>
      </c>
      <c r="T105" s="88">
        <f>+M105/(Q105+F105+R105+C105)</f>
        <v>3.0424563864632233</v>
      </c>
      <c r="V105" s="7">
        <f>SUM(V106:V108)</f>
        <v>0</v>
      </c>
      <c r="W105" s="7">
        <f>SUM(W106:W108)</f>
        <v>0</v>
      </c>
      <c r="X105" s="7">
        <f>SUM(X106:X108)</f>
        <v>0</v>
      </c>
      <c r="Y105" s="48"/>
      <c r="Z105" s="7">
        <f>SUM(Z106:Z108)</f>
        <v>0</v>
      </c>
      <c r="AA105" s="7">
        <f>SUM(AA106:AA108)</f>
        <v>0</v>
      </c>
      <c r="AB105" s="7">
        <f>SUM(AB106:AB108)</f>
        <v>0</v>
      </c>
    </row>
    <row r="106" spans="1:28" s="91" customFormat="1" ht="12.75" hidden="1" x14ac:dyDescent="0.2">
      <c r="A106" s="89" t="s">
        <v>31</v>
      </c>
      <c r="B106" s="114"/>
      <c r="C106" s="79">
        <f>Jan!N106+Feb!N106</f>
        <v>0</v>
      </c>
      <c r="D106" s="167">
        <f>+X106+AB106</f>
        <v>0</v>
      </c>
      <c r="E106" s="167"/>
      <c r="F106" s="8">
        <f>D106+E106</f>
        <v>0</v>
      </c>
      <c r="G106" s="167"/>
      <c r="H106" s="167">
        <f>F106-G106</f>
        <v>0</v>
      </c>
      <c r="I106" s="168" t="e">
        <f>G106/F106</f>
        <v>#DIV/0!</v>
      </c>
      <c r="J106" s="169"/>
      <c r="K106" s="189"/>
      <c r="L106" s="168" t="e">
        <f>(K106+J106)/F106</f>
        <v>#DIV/0!</v>
      </c>
      <c r="M106" s="167">
        <f>K106+G106+J106</f>
        <v>0</v>
      </c>
      <c r="N106" s="167">
        <f>H106-K106-J106</f>
        <v>0</v>
      </c>
      <c r="O106" s="170" t="e">
        <f>M106/F106</f>
        <v>#DIV/0!</v>
      </c>
      <c r="P106" s="171"/>
      <c r="Q106" s="167"/>
      <c r="R106" s="167"/>
      <c r="S106" s="250">
        <f>+N106+C106+Q106+R106</f>
        <v>0</v>
      </c>
      <c r="T106" s="90" t="e">
        <f>+M106/(Q106+F106+R106+C106)</f>
        <v>#DIV/0!</v>
      </c>
      <c r="V106" s="8"/>
      <c r="W106" s="8"/>
      <c r="X106" s="8"/>
      <c r="Y106" s="59"/>
      <c r="Z106" s="8"/>
      <c r="AA106" s="8"/>
      <c r="AB106" s="8"/>
    </row>
    <row r="107" spans="1:28" s="91" customFormat="1" ht="12.75" x14ac:dyDescent="0.2">
      <c r="A107" s="89" t="s">
        <v>32</v>
      </c>
      <c r="B107" s="114"/>
      <c r="C107" s="79">
        <f>Jan!N107+Feb!N107</f>
        <v>-3288308.1100000003</v>
      </c>
      <c r="D107" s="167">
        <v>150000</v>
      </c>
      <c r="E107" s="167">
        <f>3424483.73+579183</f>
        <v>4003666.73</v>
      </c>
      <c r="F107" s="8">
        <f>D107+E107</f>
        <v>4153666.73</v>
      </c>
      <c r="G107" s="167">
        <v>88787</v>
      </c>
      <c r="H107" s="167">
        <f>F107-G107</f>
        <v>4064879.73</v>
      </c>
      <c r="I107" s="168">
        <f>G107/F107</f>
        <v>2.13755714580404E-2</v>
      </c>
      <c r="J107" s="169">
        <v>26598.31</v>
      </c>
      <c r="K107" s="189">
        <v>2517430.5500000003</v>
      </c>
      <c r="L107" s="168">
        <f>(K107+J107)/F107</f>
        <v>0.61247784797602201</v>
      </c>
      <c r="M107" s="167">
        <f>K107+G107+J107</f>
        <v>2632815.8600000003</v>
      </c>
      <c r="N107" s="167">
        <f>H107-K107-J107</f>
        <v>1520850.8699999996</v>
      </c>
      <c r="O107" s="170">
        <f>M107/F107</f>
        <v>0.63385341943406237</v>
      </c>
      <c r="P107" s="171"/>
      <c r="Q107" s="167"/>
      <c r="R107" s="167"/>
      <c r="S107" s="250">
        <f>+N107+C107+Q107+R107</f>
        <v>-1767457.2400000007</v>
      </c>
      <c r="T107" s="90">
        <f>+M107/(Q107+F107+R107+C107)</f>
        <v>3.0424563864632233</v>
      </c>
      <c r="V107" s="8"/>
      <c r="W107" s="8"/>
      <c r="X107" s="8"/>
      <c r="Y107" s="59"/>
      <c r="Z107" s="8"/>
      <c r="AA107" s="8"/>
      <c r="AB107" s="8"/>
    </row>
    <row r="108" spans="1:28" s="91" customFormat="1" ht="12.75" hidden="1" x14ac:dyDescent="0.2">
      <c r="A108" s="89" t="s">
        <v>33</v>
      </c>
      <c r="B108" s="114"/>
      <c r="C108" s="79">
        <f>Jan!N108+Feb!N108</f>
        <v>0</v>
      </c>
      <c r="D108" s="167">
        <f>+X108+AB108</f>
        <v>0</v>
      </c>
      <c r="E108" s="167"/>
      <c r="F108" s="8">
        <f>D108+E108</f>
        <v>0</v>
      </c>
      <c r="G108" s="167"/>
      <c r="H108" s="167">
        <f>F108-G108</f>
        <v>0</v>
      </c>
      <c r="I108" s="168" t="e">
        <f>G108/F108</f>
        <v>#DIV/0!</v>
      </c>
      <c r="J108" s="169"/>
      <c r="K108" s="189"/>
      <c r="L108" s="168" t="e">
        <f>(K108+J108)/F108</f>
        <v>#DIV/0!</v>
      </c>
      <c r="M108" s="167">
        <f>K108+G108+J108</f>
        <v>0</v>
      </c>
      <c r="N108" s="167">
        <f>H108-K108-J108</f>
        <v>0</v>
      </c>
      <c r="O108" s="170" t="e">
        <f>M108/F108</f>
        <v>#DIV/0!</v>
      </c>
      <c r="P108" s="171"/>
      <c r="Q108" s="167"/>
      <c r="R108" s="167"/>
      <c r="S108" s="250">
        <f>+N108+C108+Q108+R108</f>
        <v>0</v>
      </c>
      <c r="T108" s="90" t="e">
        <f>+M108/(Q108+F108+R108+C108)</f>
        <v>#DIV/0!</v>
      </c>
      <c r="V108" s="8"/>
      <c r="W108" s="8"/>
      <c r="X108" s="8"/>
      <c r="Y108" s="59"/>
      <c r="Z108" s="8"/>
      <c r="AA108" s="8"/>
      <c r="AB108" s="8"/>
    </row>
    <row r="109" spans="1:28" x14ac:dyDescent="0.25">
      <c r="A109" s="92"/>
      <c r="B109" s="114"/>
      <c r="C109" s="18"/>
      <c r="D109" s="172"/>
      <c r="E109" s="172"/>
      <c r="F109" s="6"/>
      <c r="G109" s="172"/>
      <c r="H109" s="172"/>
      <c r="I109" s="173"/>
      <c r="J109" s="174"/>
      <c r="K109" s="376"/>
      <c r="L109" s="173"/>
      <c r="M109" s="172"/>
      <c r="N109" s="175"/>
      <c r="O109" s="176"/>
      <c r="Q109" s="172"/>
      <c r="R109" s="172"/>
      <c r="S109" s="245"/>
      <c r="T109" s="86"/>
      <c r="V109" s="6"/>
      <c r="W109" s="6"/>
      <c r="X109" s="6"/>
      <c r="Y109" s="48"/>
      <c r="Z109" s="6"/>
      <c r="AA109" s="6"/>
      <c r="AB109" s="6"/>
    </row>
    <row r="110" spans="1:28" ht="30" x14ac:dyDescent="0.25">
      <c r="A110" s="97" t="s">
        <v>66</v>
      </c>
      <c r="B110" s="113"/>
      <c r="C110" s="18"/>
      <c r="D110" s="172"/>
      <c r="E110" s="172"/>
      <c r="F110" s="6"/>
      <c r="G110" s="172"/>
      <c r="H110" s="172"/>
      <c r="I110" s="173"/>
      <c r="J110" s="174"/>
      <c r="K110" s="245"/>
      <c r="L110" s="173"/>
      <c r="M110" s="172"/>
      <c r="N110" s="175"/>
      <c r="O110" s="176"/>
      <c r="Q110" s="172"/>
      <c r="R110" s="172"/>
      <c r="S110" s="245"/>
      <c r="T110" s="86"/>
      <c r="V110" s="6"/>
      <c r="W110" s="6"/>
      <c r="X110" s="6"/>
      <c r="Y110" s="48"/>
      <c r="Z110" s="6"/>
      <c r="AA110" s="6"/>
      <c r="AB110" s="6"/>
    </row>
    <row r="111" spans="1:28" x14ac:dyDescent="0.25">
      <c r="A111" s="84"/>
      <c r="B111" s="113"/>
      <c r="C111" s="18"/>
      <c r="D111" s="172"/>
      <c r="E111" s="172"/>
      <c r="F111" s="6"/>
      <c r="G111" s="172"/>
      <c r="H111" s="172"/>
      <c r="I111" s="173"/>
      <c r="J111" s="174"/>
      <c r="K111" s="245"/>
      <c r="L111" s="173"/>
      <c r="M111" s="172"/>
      <c r="N111" s="175"/>
      <c r="O111" s="176"/>
      <c r="Q111" s="172"/>
      <c r="R111" s="172"/>
      <c r="S111" s="245"/>
      <c r="T111" s="86"/>
      <c r="V111" s="6"/>
      <c r="W111" s="6"/>
      <c r="X111" s="6"/>
      <c r="Y111" s="48"/>
      <c r="Z111" s="6"/>
      <c r="AA111" s="6"/>
      <c r="AB111" s="6"/>
    </row>
    <row r="112" spans="1:28" ht="30" x14ac:dyDescent="0.25">
      <c r="A112" s="87" t="s">
        <v>67</v>
      </c>
      <c r="B112" s="113" t="s">
        <v>68</v>
      </c>
      <c r="C112" s="19">
        <f>SUM(C113:C116)</f>
        <v>145250733.13999999</v>
      </c>
      <c r="D112" s="234">
        <f>SUM(D113:D116)</f>
        <v>2823000</v>
      </c>
      <c r="E112" s="234">
        <f>SUM(E113:E116)</f>
        <v>1485687.25</v>
      </c>
      <c r="F112" s="52">
        <f>D112+E112</f>
        <v>4308687.25</v>
      </c>
      <c r="G112" s="234">
        <f>SUM(G113:G116)</f>
        <v>123716893.71000001</v>
      </c>
      <c r="H112" s="234">
        <f>F112-G112</f>
        <v>-119408206.46000001</v>
      </c>
      <c r="I112" s="161">
        <f>G112/F112</f>
        <v>28.713361293512314</v>
      </c>
      <c r="J112" s="234">
        <f>SUM(J113:J116)</f>
        <v>0</v>
      </c>
      <c r="K112" s="234">
        <f>SUM(K113:K116)</f>
        <v>872412.08999999985</v>
      </c>
      <c r="L112" s="161">
        <f>(K112+J112)/F112</f>
        <v>0.20247746921060467</v>
      </c>
      <c r="M112" s="234">
        <f>K112+G112+J112</f>
        <v>124589305.80000001</v>
      </c>
      <c r="N112" s="247">
        <f>H112-K112-J112</f>
        <v>-120280618.55000001</v>
      </c>
      <c r="O112" s="161">
        <f>M112/F112</f>
        <v>28.915838762722917</v>
      </c>
      <c r="P112" s="248"/>
      <c r="Q112" s="234">
        <f>SUM(Q113:Q115)</f>
        <v>0</v>
      </c>
      <c r="R112" s="234">
        <f>SUM(R113:R115)</f>
        <v>0</v>
      </c>
      <c r="S112" s="249">
        <f>+N112+C112+Q112+R112</f>
        <v>24970114.589999974</v>
      </c>
      <c r="T112" s="88">
        <f>+M112/(Q112+F112+R112+C112)</f>
        <v>0.83304218132909025</v>
      </c>
      <c r="V112" s="7">
        <f>SUM(V113:V116)</f>
        <v>0</v>
      </c>
      <c r="W112" s="7">
        <f>SUM(W113:W116)</f>
        <v>0</v>
      </c>
      <c r="X112" s="7">
        <f>SUM(X113:X116)</f>
        <v>0</v>
      </c>
      <c r="Y112" s="48"/>
      <c r="Z112" s="7">
        <f>SUM(Z113:Z116)</f>
        <v>0</v>
      </c>
      <c r="AA112" s="7">
        <f>SUM(AA113:AA116)</f>
        <v>0</v>
      </c>
      <c r="AB112" s="7">
        <f>SUM(AB113:AB116)</f>
        <v>0</v>
      </c>
    </row>
    <row r="113" spans="1:28" s="91" customFormat="1" ht="12.75" x14ac:dyDescent="0.2">
      <c r="A113" s="89" t="s">
        <v>31</v>
      </c>
      <c r="B113" s="114"/>
      <c r="C113" s="79">
        <f>Jan!N113+Feb!N113</f>
        <v>117259.5</v>
      </c>
      <c r="D113" s="167">
        <v>100000</v>
      </c>
      <c r="E113" s="167"/>
      <c r="F113" s="8">
        <f>D113+E113</f>
        <v>100000</v>
      </c>
      <c r="G113" s="167">
        <v>152607.1</v>
      </c>
      <c r="H113" s="167">
        <f>F113-G113</f>
        <v>-52607.100000000006</v>
      </c>
      <c r="I113" s="168">
        <f>G113/F113</f>
        <v>1.526071</v>
      </c>
      <c r="J113" s="169"/>
      <c r="K113" s="189">
        <v>39190.230000000003</v>
      </c>
      <c r="L113" s="168">
        <f>(K113+J113)/F113</f>
        <v>0.39190230000000004</v>
      </c>
      <c r="M113" s="167">
        <f>K113+G113+J113</f>
        <v>191797.33000000002</v>
      </c>
      <c r="N113" s="167">
        <f>H113-K113-J113</f>
        <v>-91797.330000000016</v>
      </c>
      <c r="O113" s="170">
        <f>M113/F113</f>
        <v>1.9179733000000001</v>
      </c>
      <c r="P113" s="171"/>
      <c r="Q113" s="167"/>
      <c r="R113" s="167"/>
      <c r="S113" s="250">
        <f>+N113+C113+Q113+R113</f>
        <v>25462.169999999984</v>
      </c>
      <c r="T113" s="90">
        <f>+M113/(Q113+F113+R113+C113)</f>
        <v>0.8828029614355184</v>
      </c>
      <c r="V113" s="8"/>
      <c r="W113" s="8"/>
      <c r="X113" s="8"/>
      <c r="Y113" s="59"/>
      <c r="Z113" s="8"/>
      <c r="AA113" s="8"/>
      <c r="AB113" s="8"/>
    </row>
    <row r="114" spans="1:28" s="91" customFormat="1" ht="12.75" x14ac:dyDescent="0.2">
      <c r="A114" s="89" t="s">
        <v>32</v>
      </c>
      <c r="B114" s="114"/>
      <c r="C114" s="79">
        <f>Jan!N114+Feb!N114</f>
        <v>145133473.63999999</v>
      </c>
      <c r="D114" s="167">
        <v>2723000</v>
      </c>
      <c r="E114" s="167">
        <v>1485687.25</v>
      </c>
      <c r="F114" s="8">
        <f>D114+E114</f>
        <v>4208687.25</v>
      </c>
      <c r="G114" s="167">
        <v>123564286.61000001</v>
      </c>
      <c r="H114" s="167">
        <f>F114-G114</f>
        <v>-119355599.36000001</v>
      </c>
      <c r="I114" s="168">
        <f>G114/F114</f>
        <v>29.359341588045066</v>
      </c>
      <c r="J114" s="169"/>
      <c r="K114" s="189">
        <v>833221.85999999987</v>
      </c>
      <c r="L114" s="168">
        <f>(K114+J114)/F114</f>
        <v>0.19797666362593225</v>
      </c>
      <c r="M114" s="167">
        <f>K114+G114+J114</f>
        <v>124397508.47000001</v>
      </c>
      <c r="N114" s="167">
        <f>H114-K114-J114</f>
        <v>-120188821.22000001</v>
      </c>
      <c r="O114" s="170">
        <f>M114/F114</f>
        <v>29.557318251670996</v>
      </c>
      <c r="P114" s="171"/>
      <c r="Q114" s="167"/>
      <c r="R114" s="167"/>
      <c r="S114" s="250">
        <f>+N114+C114+Q114+R114</f>
        <v>24944652.419999972</v>
      </c>
      <c r="T114" s="90">
        <f>+M114/(Q114+F114+R114+C114)</f>
        <v>0.83296979050428166</v>
      </c>
      <c r="V114" s="8"/>
      <c r="W114" s="8"/>
      <c r="X114" s="8"/>
      <c r="Y114" s="59"/>
      <c r="Z114" s="8"/>
      <c r="AA114" s="8"/>
      <c r="AB114" s="8"/>
    </row>
    <row r="115" spans="1:28" s="91" customFormat="1" ht="12.75" hidden="1" x14ac:dyDescent="0.2">
      <c r="A115" s="89" t="s">
        <v>54</v>
      </c>
      <c r="B115" s="114"/>
      <c r="C115" s="79">
        <f>Jan!N115+Feb!N115</f>
        <v>0</v>
      </c>
      <c r="D115" s="167">
        <f>+X115+AB115</f>
        <v>0</v>
      </c>
      <c r="E115" s="167"/>
      <c r="F115" s="8">
        <f>D115+E115</f>
        <v>0</v>
      </c>
      <c r="G115" s="167"/>
      <c r="H115" s="167">
        <f>F115-G115</f>
        <v>0</v>
      </c>
      <c r="I115" s="168" t="e">
        <f>G115/F115</f>
        <v>#DIV/0!</v>
      </c>
      <c r="J115" s="169"/>
      <c r="K115" s="189"/>
      <c r="L115" s="168" t="e">
        <f>(K115+J115)/F115</f>
        <v>#DIV/0!</v>
      </c>
      <c r="M115" s="167">
        <f>K115+G115+J115</f>
        <v>0</v>
      </c>
      <c r="N115" s="167">
        <f>H115-K115-J115</f>
        <v>0</v>
      </c>
      <c r="O115" s="170" t="e">
        <f>M115/F115</f>
        <v>#DIV/0!</v>
      </c>
      <c r="P115" s="171"/>
      <c r="Q115" s="167"/>
      <c r="R115" s="167"/>
      <c r="S115" s="250">
        <f>+N115+C115+Q115+R115</f>
        <v>0</v>
      </c>
      <c r="T115" s="90" t="e">
        <f>+M115/(Q115+F115+R115+C115)</f>
        <v>#DIV/0!</v>
      </c>
      <c r="V115" s="8"/>
      <c r="W115" s="8"/>
      <c r="X115" s="8"/>
      <c r="Y115" s="59"/>
      <c r="Z115" s="8"/>
      <c r="AA115" s="8"/>
      <c r="AB115" s="8"/>
    </row>
    <row r="116" spans="1:28" s="91" customFormat="1" ht="12.75" hidden="1" x14ac:dyDescent="0.2">
      <c r="A116" s="89" t="s">
        <v>33</v>
      </c>
      <c r="B116" s="114"/>
      <c r="C116" s="79">
        <f>Jan!N116+Feb!N116</f>
        <v>0</v>
      </c>
      <c r="D116" s="167">
        <f>+X116+AB116</f>
        <v>0</v>
      </c>
      <c r="E116" s="167"/>
      <c r="F116" s="8">
        <f>D116+E116</f>
        <v>0</v>
      </c>
      <c r="G116" s="167"/>
      <c r="H116" s="167">
        <f>F116-G116</f>
        <v>0</v>
      </c>
      <c r="I116" s="168" t="e">
        <f>G116/F116</f>
        <v>#DIV/0!</v>
      </c>
      <c r="J116" s="169"/>
      <c r="K116" s="189"/>
      <c r="L116" s="168" t="e">
        <f>(K116+J116)/F116</f>
        <v>#DIV/0!</v>
      </c>
      <c r="M116" s="167">
        <f>K116+G116+J116</f>
        <v>0</v>
      </c>
      <c r="N116" s="167">
        <f>H116-K116-J116</f>
        <v>0</v>
      </c>
      <c r="O116" s="170" t="e">
        <f>M116/F116</f>
        <v>#DIV/0!</v>
      </c>
      <c r="P116" s="171"/>
      <c r="Q116" s="167"/>
      <c r="R116" s="167"/>
      <c r="S116" s="250">
        <f>+N116+C116+Q116+R116</f>
        <v>0</v>
      </c>
      <c r="T116" s="90" t="e">
        <f>+M116/(Q116+F116+R116+C116)</f>
        <v>#DIV/0!</v>
      </c>
      <c r="V116" s="8"/>
      <c r="W116" s="8"/>
      <c r="X116" s="8"/>
      <c r="Y116" s="59"/>
      <c r="Z116" s="8"/>
      <c r="AA116" s="8"/>
      <c r="AB116" s="8"/>
    </row>
    <row r="117" spans="1:28" x14ac:dyDescent="0.25">
      <c r="A117" s="92"/>
      <c r="B117" s="114"/>
      <c r="C117" s="18"/>
      <c r="D117" s="172"/>
      <c r="E117" s="172"/>
      <c r="F117" s="6"/>
      <c r="G117" s="172"/>
      <c r="H117" s="172"/>
      <c r="I117" s="173"/>
      <c r="J117" s="174"/>
      <c r="K117" s="376"/>
      <c r="L117" s="173"/>
      <c r="M117" s="172"/>
      <c r="N117" s="175"/>
      <c r="O117" s="176"/>
      <c r="Q117" s="172"/>
      <c r="R117" s="172"/>
      <c r="S117" s="245"/>
      <c r="T117" s="86"/>
      <c r="V117" s="6"/>
      <c r="W117" s="6"/>
      <c r="X117" s="6"/>
      <c r="Y117" s="48"/>
      <c r="Z117" s="6"/>
      <c r="AA117" s="6"/>
      <c r="AB117" s="6"/>
    </row>
    <row r="118" spans="1:28" x14ac:dyDescent="0.25">
      <c r="A118" s="87"/>
      <c r="B118" s="113"/>
      <c r="C118" s="18"/>
      <c r="D118" s="172"/>
      <c r="E118" s="172"/>
      <c r="F118" s="6"/>
      <c r="G118" s="172"/>
      <c r="H118" s="172"/>
      <c r="I118" s="173"/>
      <c r="J118" s="174"/>
      <c r="K118" s="245"/>
      <c r="L118" s="173"/>
      <c r="M118" s="172"/>
      <c r="N118" s="175"/>
      <c r="O118" s="176"/>
      <c r="Q118" s="172"/>
      <c r="R118" s="172"/>
      <c r="S118" s="245"/>
      <c r="T118" s="86"/>
      <c r="V118" s="6"/>
      <c r="W118" s="6"/>
      <c r="X118" s="6"/>
      <c r="Y118" s="48"/>
      <c r="Z118" s="6"/>
      <c r="AA118" s="6"/>
      <c r="AB118" s="6"/>
    </row>
    <row r="119" spans="1:28" ht="30" x14ac:dyDescent="0.25">
      <c r="A119" s="87" t="s">
        <v>69</v>
      </c>
      <c r="B119" s="113" t="s">
        <v>70</v>
      </c>
      <c r="C119" s="19">
        <f>SUM(C120:C122)</f>
        <v>2057371.5</v>
      </c>
      <c r="D119" s="234">
        <f>SUM(D120:D122)</f>
        <v>0</v>
      </c>
      <c r="E119" s="234">
        <f>SUM(E120:E122)</f>
        <v>36501</v>
      </c>
      <c r="F119" s="52">
        <f>D119+E119</f>
        <v>36501</v>
      </c>
      <c r="G119" s="234">
        <f>SUM(G120:G122)</f>
        <v>3088199.21</v>
      </c>
      <c r="H119" s="234">
        <f>F119-G119</f>
        <v>-3051698.21</v>
      </c>
      <c r="I119" s="161">
        <f>G119/F119</f>
        <v>84.605879564943422</v>
      </c>
      <c r="J119" s="234"/>
      <c r="K119" s="234">
        <f>SUM(K120:K122)</f>
        <v>0</v>
      </c>
      <c r="L119" s="161">
        <f>(K119+J119)/F119</f>
        <v>0</v>
      </c>
      <c r="M119" s="234">
        <f>K119+G119+J119</f>
        <v>3088199.21</v>
      </c>
      <c r="N119" s="247">
        <f>H119-K119-J119</f>
        <v>-3051698.21</v>
      </c>
      <c r="O119" s="161">
        <f>M119/F119</f>
        <v>84.605879564943422</v>
      </c>
      <c r="P119" s="248"/>
      <c r="Q119" s="234">
        <f>SUM(Q120:Q122)</f>
        <v>0</v>
      </c>
      <c r="R119" s="234">
        <f>SUM(R120:R122)</f>
        <v>0</v>
      </c>
      <c r="S119" s="249">
        <f>+N119+C119+Q119+R119</f>
        <v>-994326.71</v>
      </c>
      <c r="T119" s="88">
        <f>+M119/(Q119+F119+R119+C119)</f>
        <v>1.474874525550147</v>
      </c>
      <c r="V119" s="7">
        <f>SUM(V120:V122)</f>
        <v>0</v>
      </c>
      <c r="W119" s="7">
        <f>SUM(W120:W122)</f>
        <v>0</v>
      </c>
      <c r="X119" s="7">
        <f>SUM(X120:X122)</f>
        <v>0</v>
      </c>
      <c r="Y119" s="48"/>
      <c r="Z119" s="7">
        <f>SUM(Z120:Z122)</f>
        <v>0</v>
      </c>
      <c r="AA119" s="7">
        <f>SUM(AA120:AA122)</f>
        <v>0</v>
      </c>
      <c r="AB119" s="7">
        <f>SUM(AB120:AB122)</f>
        <v>0</v>
      </c>
    </row>
    <row r="120" spans="1:28" s="91" customFormat="1" ht="12.75" hidden="1" x14ac:dyDescent="0.2">
      <c r="A120" s="89" t="s">
        <v>31</v>
      </c>
      <c r="B120" s="114"/>
      <c r="C120" s="79">
        <f>Jan!N120+Feb!N120</f>
        <v>0</v>
      </c>
      <c r="D120" s="167">
        <f>+X120+AB120</f>
        <v>0</v>
      </c>
      <c r="E120" s="167"/>
      <c r="F120" s="8">
        <f>D120+E120</f>
        <v>0</v>
      </c>
      <c r="G120" s="167"/>
      <c r="H120" s="167">
        <f>F120-G120</f>
        <v>0</v>
      </c>
      <c r="I120" s="168" t="e">
        <f>G120/F120</f>
        <v>#DIV/0!</v>
      </c>
      <c r="J120" s="169"/>
      <c r="K120" s="189"/>
      <c r="L120" s="168" t="e">
        <f>(K120+J120)/F120</f>
        <v>#DIV/0!</v>
      </c>
      <c r="M120" s="167">
        <f>K120+G120+J120</f>
        <v>0</v>
      </c>
      <c r="N120" s="167">
        <f>H120-K120-J120</f>
        <v>0</v>
      </c>
      <c r="O120" s="170" t="e">
        <f>M120/F120</f>
        <v>#DIV/0!</v>
      </c>
      <c r="P120" s="171"/>
      <c r="Q120" s="167"/>
      <c r="R120" s="167"/>
      <c r="S120" s="250">
        <f>+N120+C120+Q120+R120</f>
        <v>0</v>
      </c>
      <c r="T120" s="90" t="e">
        <f>+M120/(Q120+F120+R120+C120)</f>
        <v>#DIV/0!</v>
      </c>
      <c r="V120" s="8"/>
      <c r="W120" s="8"/>
      <c r="X120" s="8"/>
      <c r="Y120" s="59"/>
      <c r="Z120" s="8"/>
      <c r="AA120" s="8"/>
      <c r="AB120" s="8"/>
    </row>
    <row r="121" spans="1:28" s="91" customFormat="1" ht="12.75" x14ac:dyDescent="0.2">
      <c r="A121" s="89" t="s">
        <v>32</v>
      </c>
      <c r="B121" s="114"/>
      <c r="C121" s="79">
        <f>Jan!N121+Feb!N121</f>
        <v>2057371.5</v>
      </c>
      <c r="D121" s="167">
        <f>+X121+AB121</f>
        <v>0</v>
      </c>
      <c r="E121" s="167">
        <v>36501</v>
      </c>
      <c r="F121" s="8"/>
      <c r="G121" s="167">
        <v>3088199.21</v>
      </c>
      <c r="H121" s="167">
        <f>F121-G121</f>
        <v>-3088199.21</v>
      </c>
      <c r="I121" s="168" t="e">
        <f>G121/F121</f>
        <v>#DIV/0!</v>
      </c>
      <c r="J121" s="169"/>
      <c r="K121" s="189"/>
      <c r="L121" s="168" t="e">
        <f>(K121+J121)/F121</f>
        <v>#DIV/0!</v>
      </c>
      <c r="M121" s="167">
        <f>K121+G121+J121</f>
        <v>3088199.21</v>
      </c>
      <c r="N121" s="167">
        <f>H121-K121-J121</f>
        <v>-3088199.21</v>
      </c>
      <c r="O121" s="170" t="e">
        <f>M121/F121</f>
        <v>#DIV/0!</v>
      </c>
      <c r="P121" s="171"/>
      <c r="Q121" s="167"/>
      <c r="R121" s="167"/>
      <c r="S121" s="250">
        <f>+N121+C121+Q121+R121</f>
        <v>-1030827.71</v>
      </c>
      <c r="T121" s="90">
        <f>+M121/(Q121+F121+R121+C121)</f>
        <v>1.5010411148399792</v>
      </c>
      <c r="V121" s="8"/>
      <c r="W121" s="8"/>
      <c r="X121" s="8"/>
      <c r="Y121" s="59"/>
      <c r="Z121" s="8"/>
      <c r="AA121" s="8"/>
      <c r="AB121" s="8"/>
    </row>
    <row r="122" spans="1:28" s="91" customFormat="1" ht="12.75" hidden="1" x14ac:dyDescent="0.2">
      <c r="A122" s="89" t="s">
        <v>33</v>
      </c>
      <c r="B122" s="114"/>
      <c r="C122" s="79">
        <f>Jan!N122+Feb!N122</f>
        <v>0</v>
      </c>
      <c r="D122" s="167">
        <f>+X122+AB122</f>
        <v>0</v>
      </c>
      <c r="E122" s="167"/>
      <c r="F122" s="8">
        <f>D122+E122</f>
        <v>0</v>
      </c>
      <c r="G122" s="167"/>
      <c r="H122" s="167">
        <f>F122-G122</f>
        <v>0</v>
      </c>
      <c r="I122" s="168" t="e">
        <f>G122/F122</f>
        <v>#DIV/0!</v>
      </c>
      <c r="J122" s="169"/>
      <c r="K122" s="189"/>
      <c r="L122" s="168" t="e">
        <f>(K122+J122)/F122</f>
        <v>#DIV/0!</v>
      </c>
      <c r="M122" s="167">
        <f>K122+G122+J122</f>
        <v>0</v>
      </c>
      <c r="N122" s="167">
        <f>H122-K122-J122</f>
        <v>0</v>
      </c>
      <c r="O122" s="170" t="e">
        <f>M122/F122</f>
        <v>#DIV/0!</v>
      </c>
      <c r="P122" s="171"/>
      <c r="Q122" s="167"/>
      <c r="R122" s="167"/>
      <c r="S122" s="250">
        <f>+N122+C122+Q122+R122</f>
        <v>0</v>
      </c>
      <c r="T122" s="90" t="e">
        <f>+M122/(Q122+F122+R122+C122)</f>
        <v>#DIV/0!</v>
      </c>
      <c r="V122" s="8"/>
      <c r="W122" s="8"/>
      <c r="X122" s="8"/>
      <c r="Y122" s="59"/>
      <c r="Z122" s="8"/>
      <c r="AA122" s="8"/>
      <c r="AB122" s="8"/>
    </row>
    <row r="123" spans="1:28" x14ac:dyDescent="0.25">
      <c r="A123" s="92"/>
      <c r="B123" s="114"/>
      <c r="C123" s="18"/>
      <c r="D123" s="172"/>
      <c r="E123" s="172"/>
      <c r="F123" s="6"/>
      <c r="G123" s="172"/>
      <c r="H123" s="172"/>
      <c r="I123" s="173"/>
      <c r="J123" s="174"/>
      <c r="K123" s="245"/>
      <c r="L123" s="173"/>
      <c r="M123" s="172"/>
      <c r="N123" s="175"/>
      <c r="O123" s="176"/>
      <c r="Q123" s="172"/>
      <c r="R123" s="172"/>
      <c r="S123" s="245"/>
      <c r="T123" s="86"/>
      <c r="V123" s="6"/>
      <c r="W123" s="6"/>
      <c r="X123" s="6"/>
      <c r="Y123" s="48"/>
      <c r="Z123" s="6"/>
      <c r="AA123" s="6"/>
      <c r="AB123" s="6"/>
    </row>
    <row r="124" spans="1:28" ht="60" x14ac:dyDescent="0.25">
      <c r="A124" s="97" t="s">
        <v>71</v>
      </c>
      <c r="B124" s="113"/>
      <c r="C124" s="18"/>
      <c r="D124" s="172"/>
      <c r="E124" s="172"/>
      <c r="F124" s="6"/>
      <c r="G124" s="172"/>
      <c r="H124" s="172"/>
      <c r="I124" s="173"/>
      <c r="J124" s="174"/>
      <c r="K124" s="245"/>
      <c r="L124" s="173"/>
      <c r="M124" s="172"/>
      <c r="N124" s="175"/>
      <c r="O124" s="176"/>
      <c r="Q124" s="172"/>
      <c r="R124" s="172"/>
      <c r="S124" s="245"/>
      <c r="T124" s="86"/>
      <c r="V124" s="6"/>
      <c r="W124" s="6"/>
      <c r="X124" s="6"/>
      <c r="Y124" s="48"/>
      <c r="Z124" s="6"/>
      <c r="AA124" s="6"/>
      <c r="AB124" s="6"/>
    </row>
    <row r="125" spans="1:28" x14ac:dyDescent="0.25">
      <c r="A125" s="84"/>
      <c r="B125" s="113"/>
      <c r="C125" s="18"/>
      <c r="D125" s="172"/>
      <c r="E125" s="172"/>
      <c r="F125" s="6"/>
      <c r="G125" s="172"/>
      <c r="H125" s="172"/>
      <c r="I125" s="173"/>
      <c r="J125" s="174"/>
      <c r="K125" s="245"/>
      <c r="L125" s="173"/>
      <c r="M125" s="172"/>
      <c r="N125" s="175"/>
      <c r="O125" s="176"/>
      <c r="Q125" s="172"/>
      <c r="R125" s="172"/>
      <c r="S125" s="245"/>
      <c r="T125" s="86"/>
      <c r="V125" s="6"/>
      <c r="W125" s="6"/>
      <c r="X125" s="6"/>
      <c r="Y125" s="48"/>
      <c r="Z125" s="6"/>
      <c r="AA125" s="6"/>
      <c r="AB125" s="6"/>
    </row>
    <row r="126" spans="1:28" hidden="1" x14ac:dyDescent="0.25">
      <c r="A126" s="84"/>
      <c r="B126" s="113"/>
      <c r="C126" s="18"/>
      <c r="D126" s="172"/>
      <c r="E126" s="172"/>
      <c r="F126" s="6"/>
      <c r="G126" s="172"/>
      <c r="H126" s="172"/>
      <c r="I126" s="173"/>
      <c r="J126" s="174"/>
      <c r="K126" s="245"/>
      <c r="L126" s="173"/>
      <c r="M126" s="172"/>
      <c r="N126" s="175"/>
      <c r="O126" s="176"/>
      <c r="Q126" s="172"/>
      <c r="R126" s="172"/>
      <c r="S126" s="245"/>
      <c r="T126" s="86"/>
      <c r="V126" s="6"/>
      <c r="W126" s="6"/>
      <c r="X126" s="6"/>
      <c r="Y126" s="48"/>
      <c r="Z126" s="6"/>
      <c r="AA126" s="6"/>
      <c r="AB126" s="6"/>
    </row>
    <row r="127" spans="1:28" ht="45" x14ac:dyDescent="0.25">
      <c r="A127" s="87" t="s">
        <v>72</v>
      </c>
      <c r="B127" s="113" t="s">
        <v>73</v>
      </c>
      <c r="C127" s="19">
        <f>SUM(C128:C130)</f>
        <v>-92180683.639999986</v>
      </c>
      <c r="D127" s="234">
        <f>SUM(D128:D130)</f>
        <v>0</v>
      </c>
      <c r="E127" s="234">
        <f>SUM(E128:E130)</f>
        <v>82903498.230000004</v>
      </c>
      <c r="F127" s="52">
        <f>D127+E127</f>
        <v>82903498.230000004</v>
      </c>
      <c r="G127" s="234">
        <f>SUM(G128:G130)</f>
        <v>19115010.190000001</v>
      </c>
      <c r="H127" s="234">
        <f>F127-G127</f>
        <v>63788488.040000007</v>
      </c>
      <c r="I127" s="161">
        <f>G127/F127</f>
        <v>0.23056940416397192</v>
      </c>
      <c r="J127" s="234">
        <f>SUM(J128:J130)</f>
        <v>0</v>
      </c>
      <c r="K127" s="234">
        <f>SUM(K128:K130)</f>
        <v>6969251.7999999998</v>
      </c>
      <c r="L127" s="161">
        <f>(K127+J127)/F127</f>
        <v>8.4064628740576602E-2</v>
      </c>
      <c r="M127" s="234">
        <f>K127+G127+J127</f>
        <v>26084261.990000002</v>
      </c>
      <c r="N127" s="247">
        <f t="shared" ref="N127:N135" si="17">H127-K127-J127</f>
        <v>56819236.24000001</v>
      </c>
      <c r="O127" s="161">
        <f>M127/F127</f>
        <v>0.31463403290454856</v>
      </c>
      <c r="P127" s="248"/>
      <c r="Q127" s="234">
        <f>SUM(Q128:Q130)</f>
        <v>0</v>
      </c>
      <c r="R127" s="234">
        <f>SUM(R128:R130)</f>
        <v>0</v>
      </c>
      <c r="S127" s="249">
        <f>+N127+C127+Q127+R127</f>
        <v>-35361447.399999976</v>
      </c>
      <c r="T127" s="88">
        <f>+M127/(Q127+F127+R127+C127)</f>
        <v>-2.8116568589740036</v>
      </c>
      <c r="V127" s="7">
        <f>SUM(V128:V130)</f>
        <v>0</v>
      </c>
      <c r="W127" s="7">
        <f>SUM(W128:W130)</f>
        <v>0</v>
      </c>
      <c r="X127" s="7">
        <f>SUM(X128:X130)</f>
        <v>0</v>
      </c>
      <c r="Y127" s="48"/>
      <c r="Z127" s="7">
        <f>SUM(Z128:Z130)</f>
        <v>0</v>
      </c>
      <c r="AA127" s="7">
        <f>SUM(AA128:AA130)</f>
        <v>0</v>
      </c>
      <c r="AB127" s="7">
        <f>SUM(AB128:AB130)</f>
        <v>0</v>
      </c>
    </row>
    <row r="128" spans="1:28" s="91" customFormat="1" ht="12.75" hidden="1" x14ac:dyDescent="0.2">
      <c r="A128" s="89" t="s">
        <v>31</v>
      </c>
      <c r="B128" s="114"/>
      <c r="C128" s="79">
        <f>Jan!N128+Feb!N128</f>
        <v>0</v>
      </c>
      <c r="D128" s="167">
        <f>+X128+AB128</f>
        <v>0</v>
      </c>
      <c r="E128" s="167"/>
      <c r="F128" s="8">
        <f>D128+E128</f>
        <v>0</v>
      </c>
      <c r="G128" s="167"/>
      <c r="H128" s="167">
        <f>F128-G128</f>
        <v>0</v>
      </c>
      <c r="I128" s="168" t="e">
        <f>G128/F128</f>
        <v>#DIV/0!</v>
      </c>
      <c r="J128" s="169"/>
      <c r="K128" s="189"/>
      <c r="L128" s="168" t="e">
        <f>(K128+J128)/F128</f>
        <v>#DIV/0!</v>
      </c>
      <c r="M128" s="167">
        <f>K128+G128+J128</f>
        <v>0</v>
      </c>
      <c r="N128" s="167">
        <f t="shared" si="17"/>
        <v>0</v>
      </c>
      <c r="O128" s="170" t="e">
        <f>M128/F128</f>
        <v>#DIV/0!</v>
      </c>
      <c r="P128" s="171"/>
      <c r="Q128" s="167"/>
      <c r="R128" s="167"/>
      <c r="S128" s="250">
        <f>+N128+C128+Q128+R128</f>
        <v>0</v>
      </c>
      <c r="T128" s="90" t="e">
        <f>+M128/(Q128+F128+R128+C128)</f>
        <v>#DIV/0!</v>
      </c>
      <c r="V128" s="8"/>
      <c r="W128" s="8"/>
      <c r="X128" s="8"/>
      <c r="Y128" s="59"/>
      <c r="Z128" s="8"/>
      <c r="AA128" s="8"/>
      <c r="AB128" s="8"/>
    </row>
    <row r="129" spans="1:28" s="91" customFormat="1" ht="12.75" x14ac:dyDescent="0.2">
      <c r="A129" s="89" t="s">
        <v>32</v>
      </c>
      <c r="B129" s="114"/>
      <c r="C129" s="79">
        <f>Jan!N129+Feb!N129</f>
        <v>-92180683.639999986</v>
      </c>
      <c r="D129" s="167">
        <f>+X129+AB129</f>
        <v>0</v>
      </c>
      <c r="E129" s="167">
        <f>30137698.23+52765800</f>
        <v>82903498.230000004</v>
      </c>
      <c r="F129" s="8">
        <f>D129+E129</f>
        <v>82903498.230000004</v>
      </c>
      <c r="G129" s="167">
        <v>19115010.190000001</v>
      </c>
      <c r="H129" s="167">
        <f>F129-G129</f>
        <v>63788488.040000007</v>
      </c>
      <c r="I129" s="168">
        <f>G129/F129</f>
        <v>0.23056940416397192</v>
      </c>
      <c r="J129" s="169"/>
      <c r="K129" s="189">
        <v>6969251.7999999998</v>
      </c>
      <c r="L129" s="168">
        <f>(K129+J129)/F129</f>
        <v>8.4064628740576602E-2</v>
      </c>
      <c r="M129" s="167">
        <f>K129+G129+J129</f>
        <v>26084261.990000002</v>
      </c>
      <c r="N129" s="167">
        <f t="shared" si="17"/>
        <v>56819236.24000001</v>
      </c>
      <c r="O129" s="170">
        <f>M129/F129</f>
        <v>0.31463403290454856</v>
      </c>
      <c r="P129" s="171"/>
      <c r="Q129" s="167"/>
      <c r="R129" s="167"/>
      <c r="S129" s="250">
        <f>+N129+C129+Q129+R129</f>
        <v>-35361447.399999976</v>
      </c>
      <c r="T129" s="90">
        <f>+M129/(Q129+F129+R129+C129)</f>
        <v>-2.8116568589740036</v>
      </c>
      <c r="V129" s="8"/>
      <c r="W129" s="8"/>
      <c r="X129" s="8"/>
      <c r="Y129" s="59"/>
      <c r="Z129" s="8"/>
      <c r="AA129" s="8"/>
      <c r="AB129" s="8"/>
    </row>
    <row r="130" spans="1:28" s="91" customFormat="1" ht="12.75" hidden="1" x14ac:dyDescent="0.2">
      <c r="A130" s="89" t="s">
        <v>33</v>
      </c>
      <c r="B130" s="114"/>
      <c r="C130" s="79">
        <f>Jan!N130+Feb!N130</f>
        <v>0</v>
      </c>
      <c r="D130" s="167">
        <f>+X130+AB130</f>
        <v>0</v>
      </c>
      <c r="E130" s="167"/>
      <c r="F130" s="8">
        <f>D130+E130</f>
        <v>0</v>
      </c>
      <c r="G130" s="167"/>
      <c r="H130" s="167">
        <f>F130-G130</f>
        <v>0</v>
      </c>
      <c r="I130" s="168" t="e">
        <f>G130/F130</f>
        <v>#DIV/0!</v>
      </c>
      <c r="J130" s="169"/>
      <c r="K130" s="189"/>
      <c r="L130" s="168" t="e">
        <f>(K130+J130)/F130</f>
        <v>#DIV/0!</v>
      </c>
      <c r="M130" s="167">
        <f>K130+G130+J130</f>
        <v>0</v>
      </c>
      <c r="N130" s="167">
        <f t="shared" si="17"/>
        <v>0</v>
      </c>
      <c r="O130" s="170" t="e">
        <f>M130/F130</f>
        <v>#DIV/0!</v>
      </c>
      <c r="P130" s="171"/>
      <c r="Q130" s="167"/>
      <c r="R130" s="167"/>
      <c r="S130" s="250">
        <f>+N130+C130+Q130+R130</f>
        <v>0</v>
      </c>
      <c r="T130" s="90" t="e">
        <f>+M130/(Q130+F130+R130+C130)</f>
        <v>#DIV/0!</v>
      </c>
      <c r="V130" s="8"/>
      <c r="W130" s="8"/>
      <c r="X130" s="8"/>
      <c r="Y130" s="59"/>
      <c r="Z130" s="8"/>
      <c r="AA130" s="8"/>
      <c r="AB130" s="8"/>
    </row>
    <row r="131" spans="1:28" x14ac:dyDescent="0.25">
      <c r="A131" s="92"/>
      <c r="B131" s="114"/>
      <c r="C131" s="18"/>
      <c r="D131" s="172"/>
      <c r="E131" s="172"/>
      <c r="F131" s="6"/>
      <c r="G131" s="172"/>
      <c r="H131" s="172"/>
      <c r="I131" s="271"/>
      <c r="J131" s="174"/>
      <c r="K131" s="245"/>
      <c r="L131" s="173"/>
      <c r="M131" s="258"/>
      <c r="N131" s="175">
        <f t="shared" si="17"/>
        <v>0</v>
      </c>
      <c r="O131" s="176"/>
      <c r="Q131" s="172"/>
      <c r="R131" s="172"/>
      <c r="S131" s="245"/>
      <c r="T131" s="86"/>
      <c r="V131" s="6"/>
      <c r="W131" s="6"/>
      <c r="X131" s="6"/>
      <c r="Y131" s="48"/>
      <c r="Z131" s="6"/>
      <c r="AA131" s="6"/>
      <c r="AB131" s="6"/>
    </row>
    <row r="132" spans="1:28" ht="30" x14ac:dyDescent="0.25">
      <c r="A132" s="87" t="s">
        <v>74</v>
      </c>
      <c r="B132" s="113" t="s">
        <v>75</v>
      </c>
      <c r="C132" s="19">
        <f>SUM(C133:C135)</f>
        <v>2730</v>
      </c>
      <c r="D132" s="234">
        <f>SUM(D133:D135)</f>
        <v>0</v>
      </c>
      <c r="E132" s="234">
        <f>SUM(E133:E135)</f>
        <v>89820</v>
      </c>
      <c r="F132" s="52">
        <f>D132+E132</f>
        <v>89820</v>
      </c>
      <c r="G132" s="234">
        <f>SUM(G133:G135)</f>
        <v>0</v>
      </c>
      <c r="H132" s="234">
        <f>F132-G132</f>
        <v>89820</v>
      </c>
      <c r="I132" s="161">
        <f>G132/F132</f>
        <v>0</v>
      </c>
      <c r="J132" s="234">
        <f>SUM(J133:J135)</f>
        <v>0</v>
      </c>
      <c r="K132" s="234">
        <f>SUM(K133:K135)</f>
        <v>61450.400000000001</v>
      </c>
      <c r="L132" s="161">
        <f>(K132+J132)/F132</f>
        <v>0.6841505232687598</v>
      </c>
      <c r="M132" s="234">
        <f>K132+G132+J132</f>
        <v>61450.400000000001</v>
      </c>
      <c r="N132" s="247">
        <f t="shared" si="17"/>
        <v>28369.599999999999</v>
      </c>
      <c r="O132" s="161">
        <f>M132/F132</f>
        <v>0.6841505232687598</v>
      </c>
      <c r="P132" s="248"/>
      <c r="Q132" s="234">
        <f>SUM(Q133:Q135)</f>
        <v>0</v>
      </c>
      <c r="R132" s="234">
        <f>SUM(R133:R135)</f>
        <v>0</v>
      </c>
      <c r="S132" s="249">
        <f>+N132+C132+Q132+R132</f>
        <v>31099.599999999999</v>
      </c>
      <c r="T132" s="88">
        <f>+M132/(Q132+F132+R132+C132)</f>
        <v>0.66396974608319825</v>
      </c>
      <c r="V132" s="7">
        <f>SUM(V133:V135)</f>
        <v>0</v>
      </c>
      <c r="W132" s="7">
        <f>SUM(W133:W135)</f>
        <v>0</v>
      </c>
      <c r="X132" s="7">
        <f>SUM(X133:X135)</f>
        <v>0</v>
      </c>
      <c r="Y132" s="48"/>
      <c r="Z132" s="7">
        <f>SUM(Z133:Z135)</f>
        <v>0</v>
      </c>
      <c r="AA132" s="7">
        <f>SUM(AA133:AA135)</f>
        <v>0</v>
      </c>
      <c r="AB132" s="7">
        <f>SUM(AB133:AB135)</f>
        <v>0</v>
      </c>
    </row>
    <row r="133" spans="1:28" s="91" customFormat="1" ht="12.75" hidden="1" x14ac:dyDescent="0.2">
      <c r="A133" s="89" t="s">
        <v>31</v>
      </c>
      <c r="B133" s="114"/>
      <c r="C133" s="79">
        <f>Jan!N133+Feb!N133</f>
        <v>0</v>
      </c>
      <c r="D133" s="167">
        <f>+X133+AB133</f>
        <v>0</v>
      </c>
      <c r="E133" s="167"/>
      <c r="F133" s="8">
        <f>D133+E133</f>
        <v>0</v>
      </c>
      <c r="G133" s="167"/>
      <c r="H133" s="167">
        <f>F133-G133</f>
        <v>0</v>
      </c>
      <c r="I133" s="168" t="e">
        <f>G133/F133</f>
        <v>#DIV/0!</v>
      </c>
      <c r="J133" s="169"/>
      <c r="K133" s="189"/>
      <c r="L133" s="168" t="e">
        <f>(K133+J133)/F133</f>
        <v>#DIV/0!</v>
      </c>
      <c r="M133" s="167">
        <f>K133+G133+J133</f>
        <v>0</v>
      </c>
      <c r="N133" s="167">
        <f t="shared" si="17"/>
        <v>0</v>
      </c>
      <c r="O133" s="170" t="e">
        <f>M133/F133</f>
        <v>#DIV/0!</v>
      </c>
      <c r="P133" s="171"/>
      <c r="Q133" s="167"/>
      <c r="R133" s="167"/>
      <c r="S133" s="250">
        <f>+N133+C133+Q133+R133</f>
        <v>0</v>
      </c>
      <c r="T133" s="90" t="e">
        <f>+M133/(Q133+F133+R133+C133)</f>
        <v>#DIV/0!</v>
      </c>
      <c r="V133" s="8"/>
      <c r="W133" s="8"/>
      <c r="X133" s="8"/>
      <c r="Y133" s="59"/>
      <c r="Z133" s="8"/>
      <c r="AA133" s="8"/>
      <c r="AB133" s="8"/>
    </row>
    <row r="134" spans="1:28" s="91" customFormat="1" ht="12.75" x14ac:dyDescent="0.2">
      <c r="A134" s="89" t="s">
        <v>32</v>
      </c>
      <c r="B134" s="114"/>
      <c r="C134" s="79">
        <f>Jan!N134+Feb!N134</f>
        <v>2730</v>
      </c>
      <c r="D134" s="167">
        <f>+X134+AB134</f>
        <v>0</v>
      </c>
      <c r="E134" s="167">
        <v>89820</v>
      </c>
      <c r="F134" s="8">
        <f>D134+E134</f>
        <v>89820</v>
      </c>
      <c r="G134" s="167"/>
      <c r="H134" s="167">
        <f>F134-G134</f>
        <v>89820</v>
      </c>
      <c r="I134" s="168">
        <f>G134/F134</f>
        <v>0</v>
      </c>
      <c r="J134" s="169"/>
      <c r="K134" s="189">
        <v>61450.400000000001</v>
      </c>
      <c r="L134" s="168">
        <f>(K134+J134)/F134</f>
        <v>0.6841505232687598</v>
      </c>
      <c r="M134" s="167">
        <f>K134+G134+J134</f>
        <v>61450.400000000001</v>
      </c>
      <c r="N134" s="167">
        <f t="shared" si="17"/>
        <v>28369.599999999999</v>
      </c>
      <c r="O134" s="170">
        <f>M134/F134</f>
        <v>0.6841505232687598</v>
      </c>
      <c r="P134" s="171"/>
      <c r="Q134" s="167"/>
      <c r="R134" s="167"/>
      <c r="S134" s="250">
        <f>+N134+C134+Q134+R134</f>
        <v>31099.599999999999</v>
      </c>
      <c r="T134" s="90">
        <f>+M134/(Q134+F134+R134+C134)</f>
        <v>0.66396974608319825</v>
      </c>
      <c r="V134" s="8"/>
      <c r="W134" s="8"/>
      <c r="X134" s="8"/>
      <c r="Y134" s="59"/>
      <c r="Z134" s="8"/>
      <c r="AA134" s="8"/>
      <c r="AB134" s="8"/>
    </row>
    <row r="135" spans="1:28" s="91" customFormat="1" ht="12.75" hidden="1" x14ac:dyDescent="0.2">
      <c r="A135" s="89" t="s">
        <v>33</v>
      </c>
      <c r="B135" s="114"/>
      <c r="C135" s="79">
        <f>Jan!N135+Feb!N135</f>
        <v>0</v>
      </c>
      <c r="D135" s="167">
        <f>+X135+AB135</f>
        <v>0</v>
      </c>
      <c r="E135" s="167"/>
      <c r="F135" s="8">
        <f>D135+E135</f>
        <v>0</v>
      </c>
      <c r="G135" s="167"/>
      <c r="H135" s="167">
        <f>F135-G135</f>
        <v>0</v>
      </c>
      <c r="I135" s="168" t="e">
        <f>G135/F135</f>
        <v>#DIV/0!</v>
      </c>
      <c r="J135" s="169"/>
      <c r="K135" s="189"/>
      <c r="L135" s="168" t="e">
        <f>(K135+J135)/F135</f>
        <v>#DIV/0!</v>
      </c>
      <c r="M135" s="167">
        <f>K135+G135+J135</f>
        <v>0</v>
      </c>
      <c r="N135" s="167">
        <f t="shared" si="17"/>
        <v>0</v>
      </c>
      <c r="O135" s="170" t="e">
        <f>M135/F135</f>
        <v>#DIV/0!</v>
      </c>
      <c r="P135" s="171"/>
      <c r="Q135" s="167"/>
      <c r="R135" s="167"/>
      <c r="S135" s="250">
        <f>+N135+C135+Q135+R135</f>
        <v>0</v>
      </c>
      <c r="T135" s="90" t="e">
        <f>+M135/(Q135+F135+R135+C135)</f>
        <v>#DIV/0!</v>
      </c>
      <c r="V135" s="8"/>
      <c r="W135" s="8"/>
      <c r="X135" s="8"/>
      <c r="Y135" s="59"/>
      <c r="Z135" s="8"/>
      <c r="AA135" s="8"/>
      <c r="AB135" s="8"/>
    </row>
    <row r="136" spans="1:28" x14ac:dyDescent="0.25">
      <c r="A136" s="92"/>
      <c r="B136" s="114"/>
      <c r="C136" s="18"/>
      <c r="D136" s="172"/>
      <c r="E136" s="172"/>
      <c r="F136" s="6"/>
      <c r="G136" s="172"/>
      <c r="H136" s="172"/>
      <c r="I136" s="173"/>
      <c r="J136" s="174"/>
      <c r="K136" s="245"/>
      <c r="L136" s="173"/>
      <c r="M136" s="172"/>
      <c r="N136" s="175"/>
      <c r="O136" s="176"/>
      <c r="Q136" s="172"/>
      <c r="R136" s="172"/>
      <c r="S136" s="245"/>
      <c r="T136" s="86"/>
      <c r="V136" s="6"/>
      <c r="W136" s="6"/>
      <c r="X136" s="6"/>
      <c r="Y136" s="48"/>
      <c r="Z136" s="6"/>
      <c r="AA136" s="6"/>
      <c r="AB136" s="6"/>
    </row>
    <row r="137" spans="1:28" x14ac:dyDescent="0.25">
      <c r="A137" s="84" t="s">
        <v>76</v>
      </c>
      <c r="B137" s="113"/>
      <c r="C137" s="18"/>
      <c r="D137" s="172"/>
      <c r="E137" s="172"/>
      <c r="F137" s="6"/>
      <c r="G137" s="172"/>
      <c r="H137" s="172"/>
      <c r="I137" s="173"/>
      <c r="J137" s="174"/>
      <c r="K137" s="245"/>
      <c r="L137" s="173"/>
      <c r="M137" s="172"/>
      <c r="N137" s="175"/>
      <c r="O137" s="176"/>
      <c r="Q137" s="172"/>
      <c r="R137" s="172"/>
      <c r="S137" s="245"/>
      <c r="T137" s="86"/>
      <c r="V137" s="6"/>
      <c r="W137" s="6"/>
      <c r="X137" s="6"/>
      <c r="Y137" s="48"/>
      <c r="Z137" s="6"/>
      <c r="AA137" s="6"/>
      <c r="AB137" s="6"/>
    </row>
    <row r="138" spans="1:28" x14ac:dyDescent="0.25">
      <c r="A138" s="84"/>
      <c r="B138" s="113"/>
      <c r="C138" s="18"/>
      <c r="D138" s="172"/>
      <c r="E138" s="172"/>
      <c r="F138" s="6"/>
      <c r="G138" s="172"/>
      <c r="H138" s="172"/>
      <c r="I138" s="173"/>
      <c r="J138" s="174"/>
      <c r="K138" s="245"/>
      <c r="L138" s="173"/>
      <c r="M138" s="172"/>
      <c r="N138" s="175"/>
      <c r="O138" s="176"/>
      <c r="Q138" s="172"/>
      <c r="R138" s="172"/>
      <c r="S138" s="245"/>
      <c r="T138" s="86"/>
      <c r="V138" s="6"/>
      <c r="W138" s="6"/>
      <c r="X138" s="6"/>
      <c r="Y138" s="48"/>
      <c r="Z138" s="6"/>
      <c r="AA138" s="6"/>
      <c r="AB138" s="6"/>
    </row>
    <row r="139" spans="1:28" hidden="1" x14ac:dyDescent="0.25">
      <c r="A139" s="84"/>
      <c r="B139" s="113"/>
      <c r="C139" s="18"/>
      <c r="D139" s="172"/>
      <c r="E139" s="172"/>
      <c r="F139" s="6"/>
      <c r="G139" s="172"/>
      <c r="H139" s="172"/>
      <c r="I139" s="173"/>
      <c r="J139" s="174"/>
      <c r="K139" s="245"/>
      <c r="L139" s="173"/>
      <c r="M139" s="172"/>
      <c r="N139" s="175"/>
      <c r="O139" s="176"/>
      <c r="Q139" s="172"/>
      <c r="R139" s="172"/>
      <c r="S139" s="245"/>
      <c r="T139" s="86"/>
      <c r="V139" s="6"/>
      <c r="W139" s="6"/>
      <c r="X139" s="6"/>
      <c r="Y139" s="48"/>
      <c r="Z139" s="6"/>
      <c r="AA139" s="6"/>
      <c r="AB139" s="6"/>
    </row>
    <row r="140" spans="1:28" ht="45" hidden="1" x14ac:dyDescent="0.25">
      <c r="A140" s="87" t="s">
        <v>77</v>
      </c>
      <c r="B140" s="113" t="s">
        <v>78</v>
      </c>
      <c r="C140" s="19">
        <f>SUM(C141:C143)</f>
        <v>0</v>
      </c>
      <c r="D140" s="234">
        <f>SUM(D141:D143)</f>
        <v>0</v>
      </c>
      <c r="E140" s="234">
        <f>SUM(E141:E143)</f>
        <v>0</v>
      </c>
      <c r="F140" s="52">
        <f>D140+E140</f>
        <v>0</v>
      </c>
      <c r="G140" s="234">
        <f>SUM(G141:G143)</f>
        <v>0</v>
      </c>
      <c r="H140" s="234">
        <f>F140-G140</f>
        <v>0</v>
      </c>
      <c r="I140" s="161" t="e">
        <f>G140/F140</f>
        <v>#DIV/0!</v>
      </c>
      <c r="J140" s="234">
        <f>SUM(J141:J143)</f>
        <v>0</v>
      </c>
      <c r="K140" s="234">
        <f>SUM(K141:K143)</f>
        <v>0</v>
      </c>
      <c r="L140" s="161" t="e">
        <f>(K140+J140)/F140</f>
        <v>#DIV/0!</v>
      </c>
      <c r="M140" s="234">
        <f>K140+G140+J140</f>
        <v>0</v>
      </c>
      <c r="N140" s="247">
        <f>H140-K140-J140</f>
        <v>0</v>
      </c>
      <c r="O140" s="161" t="e">
        <f>M140/F140</f>
        <v>#DIV/0!</v>
      </c>
      <c r="P140" s="248"/>
      <c r="Q140" s="234">
        <f>SUM(Q141:Q143)</f>
        <v>0</v>
      </c>
      <c r="R140" s="234">
        <f>SUM(R141:R143)</f>
        <v>0</v>
      </c>
      <c r="S140" s="249">
        <f>+N140+C140+Q140+R140</f>
        <v>0</v>
      </c>
      <c r="T140" s="88" t="e">
        <f>+M140/(Q140+F140+R140+C140)</f>
        <v>#DIV/0!</v>
      </c>
      <c r="V140" s="7">
        <f>SUM(V141:V143)</f>
        <v>0</v>
      </c>
      <c r="W140" s="7">
        <f>SUM(W141:W143)</f>
        <v>0</v>
      </c>
      <c r="X140" s="7">
        <f>SUM(X141:X143)</f>
        <v>0</v>
      </c>
      <c r="Y140" s="48"/>
      <c r="Z140" s="7">
        <f>SUM(Z141:Z143)</f>
        <v>0</v>
      </c>
      <c r="AA140" s="7">
        <f>SUM(AA141:AA143)</f>
        <v>0</v>
      </c>
      <c r="AB140" s="7">
        <f>SUM(AB141:AB143)</f>
        <v>0</v>
      </c>
    </row>
    <row r="141" spans="1:28" s="91" customFormat="1" ht="12.75" hidden="1" x14ac:dyDescent="0.2">
      <c r="A141" s="89" t="s">
        <v>31</v>
      </c>
      <c r="B141" s="114"/>
      <c r="C141" s="79">
        <f>Jan!N141+Feb!N141</f>
        <v>0</v>
      </c>
      <c r="D141" s="167">
        <f>+X141+AB141</f>
        <v>0</v>
      </c>
      <c r="E141" s="167"/>
      <c r="F141" s="8">
        <f>D141+E141</f>
        <v>0</v>
      </c>
      <c r="G141" s="167"/>
      <c r="H141" s="167">
        <f>F141-G141</f>
        <v>0</v>
      </c>
      <c r="I141" s="168" t="e">
        <f>G141/F141</f>
        <v>#DIV/0!</v>
      </c>
      <c r="J141" s="169"/>
      <c r="K141" s="189"/>
      <c r="L141" s="168" t="e">
        <f>(K141+J141)/F141</f>
        <v>#DIV/0!</v>
      </c>
      <c r="M141" s="167">
        <f>K141+G141+J141</f>
        <v>0</v>
      </c>
      <c r="N141" s="167">
        <f>H141-K141-J141</f>
        <v>0</v>
      </c>
      <c r="O141" s="170" t="e">
        <f>M141/F141</f>
        <v>#DIV/0!</v>
      </c>
      <c r="P141" s="171"/>
      <c r="Q141" s="167"/>
      <c r="R141" s="167"/>
      <c r="S141" s="250">
        <f>+N141+C141+Q141+R141</f>
        <v>0</v>
      </c>
      <c r="T141" s="90" t="e">
        <f>+M141/(Q141+F141+R141+C141)</f>
        <v>#DIV/0!</v>
      </c>
      <c r="V141" s="8"/>
      <c r="W141" s="8"/>
      <c r="X141" s="8"/>
      <c r="Y141" s="59"/>
      <c r="Z141" s="8"/>
      <c r="AA141" s="8"/>
      <c r="AB141" s="8"/>
    </row>
    <row r="142" spans="1:28" s="91" customFormat="1" ht="12.75" hidden="1" x14ac:dyDescent="0.2">
      <c r="A142" s="89" t="s">
        <v>32</v>
      </c>
      <c r="B142" s="114"/>
      <c r="C142" s="79">
        <f>Jan!N142+Feb!N142</f>
        <v>0</v>
      </c>
      <c r="D142" s="167">
        <f>+X142+AB142</f>
        <v>0</v>
      </c>
      <c r="E142" s="167"/>
      <c r="F142" s="8">
        <f>D142+E142</f>
        <v>0</v>
      </c>
      <c r="G142" s="167"/>
      <c r="H142" s="167">
        <f>F142-G142</f>
        <v>0</v>
      </c>
      <c r="I142" s="168" t="e">
        <f>G142/F142</f>
        <v>#DIV/0!</v>
      </c>
      <c r="J142" s="169"/>
      <c r="K142" s="189"/>
      <c r="L142" s="168" t="e">
        <f>(K142+J142)/F142</f>
        <v>#DIV/0!</v>
      </c>
      <c r="M142" s="167">
        <f>K142+G142+J142</f>
        <v>0</v>
      </c>
      <c r="N142" s="167">
        <f>H142-K142-J142</f>
        <v>0</v>
      </c>
      <c r="O142" s="170" t="e">
        <f>M142/F142</f>
        <v>#DIV/0!</v>
      </c>
      <c r="P142" s="171"/>
      <c r="Q142" s="167"/>
      <c r="R142" s="167"/>
      <c r="S142" s="250">
        <f>+N142+C142+Q142+R142</f>
        <v>0</v>
      </c>
      <c r="T142" s="90" t="e">
        <f>+M142/(Q142+F142+R142+C142)</f>
        <v>#DIV/0!</v>
      </c>
      <c r="V142" s="8"/>
      <c r="W142" s="8"/>
      <c r="X142" s="8"/>
      <c r="Y142" s="59"/>
      <c r="Z142" s="8"/>
      <c r="AA142" s="8"/>
      <c r="AB142" s="8"/>
    </row>
    <row r="143" spans="1:28" s="91" customFormat="1" ht="12.75" hidden="1" x14ac:dyDescent="0.2">
      <c r="A143" s="89" t="s">
        <v>33</v>
      </c>
      <c r="B143" s="114"/>
      <c r="C143" s="79">
        <f>Jan!N143+Feb!N143</f>
        <v>0</v>
      </c>
      <c r="D143" s="167">
        <f>+X143+AB143</f>
        <v>0</v>
      </c>
      <c r="E143" s="167"/>
      <c r="F143" s="8">
        <f>D143+E143</f>
        <v>0</v>
      </c>
      <c r="G143" s="167"/>
      <c r="H143" s="167">
        <f>F143-G143</f>
        <v>0</v>
      </c>
      <c r="I143" s="168" t="e">
        <f>G143/F143</f>
        <v>#DIV/0!</v>
      </c>
      <c r="J143" s="169"/>
      <c r="K143" s="189"/>
      <c r="L143" s="168" t="e">
        <f>(K143+J143)/F143</f>
        <v>#DIV/0!</v>
      </c>
      <c r="M143" s="167">
        <f>K143+G143+J143</f>
        <v>0</v>
      </c>
      <c r="N143" s="167">
        <f>H143-K143-J143</f>
        <v>0</v>
      </c>
      <c r="O143" s="170" t="e">
        <f>M143/F143</f>
        <v>#DIV/0!</v>
      </c>
      <c r="P143" s="171"/>
      <c r="Q143" s="167"/>
      <c r="R143" s="167"/>
      <c r="S143" s="250">
        <f>+N143+C143+Q143+R143</f>
        <v>0</v>
      </c>
      <c r="T143" s="90" t="e">
        <f>+M143/(Q143+F143+R143+C143)</f>
        <v>#DIV/0!</v>
      </c>
      <c r="V143" s="8"/>
      <c r="W143" s="8"/>
      <c r="X143" s="8"/>
      <c r="Y143" s="59"/>
      <c r="Z143" s="8"/>
      <c r="AA143" s="8"/>
      <c r="AB143" s="8"/>
    </row>
    <row r="144" spans="1:28" hidden="1" x14ac:dyDescent="0.25">
      <c r="A144" s="92"/>
      <c r="B144" s="114"/>
      <c r="C144" s="18"/>
      <c r="D144" s="172"/>
      <c r="E144" s="172"/>
      <c r="F144" s="6"/>
      <c r="G144" s="172"/>
      <c r="H144" s="172"/>
      <c r="I144" s="173"/>
      <c r="J144" s="174"/>
      <c r="K144" s="245"/>
      <c r="L144" s="173"/>
      <c r="M144" s="172"/>
      <c r="N144" s="175"/>
      <c r="O144" s="176"/>
      <c r="Q144" s="172"/>
      <c r="R144" s="172"/>
      <c r="S144" s="245"/>
      <c r="T144" s="86"/>
      <c r="V144" s="6"/>
      <c r="W144" s="6"/>
      <c r="X144" s="6"/>
      <c r="Y144" s="48"/>
      <c r="Z144" s="6"/>
      <c r="AA144" s="6"/>
      <c r="AB144" s="6"/>
    </row>
    <row r="145" spans="1:28" hidden="1" x14ac:dyDescent="0.25">
      <c r="A145" s="84"/>
      <c r="B145" s="113"/>
      <c r="C145" s="18"/>
      <c r="D145" s="172"/>
      <c r="E145" s="172"/>
      <c r="F145" s="6"/>
      <c r="G145" s="172"/>
      <c r="H145" s="172"/>
      <c r="I145" s="173"/>
      <c r="J145" s="174"/>
      <c r="K145" s="245"/>
      <c r="L145" s="173"/>
      <c r="M145" s="172"/>
      <c r="N145" s="175"/>
      <c r="O145" s="176"/>
      <c r="Q145" s="172"/>
      <c r="R145" s="172"/>
      <c r="S145" s="245"/>
      <c r="T145" s="86"/>
      <c r="V145" s="6"/>
      <c r="W145" s="6"/>
      <c r="X145" s="6"/>
      <c r="Y145" s="48"/>
      <c r="Z145" s="6"/>
      <c r="AA145" s="6"/>
      <c r="AB145" s="6"/>
    </row>
    <row r="146" spans="1:28" ht="60" hidden="1" x14ac:dyDescent="0.25">
      <c r="A146" s="87" t="s">
        <v>79</v>
      </c>
      <c r="B146" s="113" t="s">
        <v>80</v>
      </c>
      <c r="C146" s="19">
        <f>SUM(C147:C149)</f>
        <v>0</v>
      </c>
      <c r="D146" s="234">
        <f>SUM(D147:D149)</f>
        <v>0</v>
      </c>
      <c r="E146" s="234">
        <f>SUM(E147:E149)</f>
        <v>0</v>
      </c>
      <c r="F146" s="52">
        <f>D146+E146</f>
        <v>0</v>
      </c>
      <c r="G146" s="234">
        <f>SUM(G147:G149)</f>
        <v>0</v>
      </c>
      <c r="H146" s="234">
        <f>F146-G146</f>
        <v>0</v>
      </c>
      <c r="I146" s="161" t="e">
        <f>G146/F146</f>
        <v>#DIV/0!</v>
      </c>
      <c r="J146" s="234">
        <f>SUM(J147:J149)</f>
        <v>0</v>
      </c>
      <c r="K146" s="234">
        <f>SUM(K147:K149)</f>
        <v>0</v>
      </c>
      <c r="L146" s="161" t="e">
        <f>(K146+J146)/F146</f>
        <v>#DIV/0!</v>
      </c>
      <c r="M146" s="234">
        <f>K146+G146+J146</f>
        <v>0</v>
      </c>
      <c r="N146" s="247">
        <f>H146-K146-J146</f>
        <v>0</v>
      </c>
      <c r="O146" s="161" t="e">
        <f>M146/F146</f>
        <v>#DIV/0!</v>
      </c>
      <c r="P146" s="248"/>
      <c r="Q146" s="234">
        <f>SUM(Q147:Q149)</f>
        <v>0</v>
      </c>
      <c r="R146" s="234">
        <f>SUM(R147:R149)</f>
        <v>0</v>
      </c>
      <c r="S146" s="249">
        <f>+N146+C146+Q146+R146</f>
        <v>0</v>
      </c>
      <c r="T146" s="88" t="e">
        <f>+M146/(Q146+F146+R146+C146)</f>
        <v>#DIV/0!</v>
      </c>
      <c r="V146" s="7">
        <f>SUM(V147:V149)</f>
        <v>0</v>
      </c>
      <c r="W146" s="7">
        <f>SUM(W147:W149)</f>
        <v>0</v>
      </c>
      <c r="X146" s="7">
        <f>SUM(X147:X149)</f>
        <v>0</v>
      </c>
      <c r="Y146" s="48"/>
      <c r="Z146" s="7">
        <f>SUM(Z147:Z149)</f>
        <v>0</v>
      </c>
      <c r="AA146" s="7">
        <f>SUM(AA147:AA149)</f>
        <v>0</v>
      </c>
      <c r="AB146" s="7">
        <f>SUM(AB147:AB149)</f>
        <v>0</v>
      </c>
    </row>
    <row r="147" spans="1:28" s="91" customFormat="1" ht="12.75" hidden="1" x14ac:dyDescent="0.2">
      <c r="A147" s="89" t="s">
        <v>31</v>
      </c>
      <c r="B147" s="114"/>
      <c r="C147" s="79">
        <f>Jan!N147+Feb!N147</f>
        <v>0</v>
      </c>
      <c r="D147" s="167">
        <f>+X147+AB147</f>
        <v>0</v>
      </c>
      <c r="E147" s="167"/>
      <c r="F147" s="8">
        <f>D147+E147</f>
        <v>0</v>
      </c>
      <c r="G147" s="167"/>
      <c r="H147" s="167">
        <f>F147-G147</f>
        <v>0</v>
      </c>
      <c r="I147" s="168" t="e">
        <f>G147/F147</f>
        <v>#DIV/0!</v>
      </c>
      <c r="J147" s="169"/>
      <c r="K147" s="189"/>
      <c r="L147" s="168" t="e">
        <f>(K147+J147)/F147</f>
        <v>#DIV/0!</v>
      </c>
      <c r="M147" s="167">
        <f>K147+G147+J147</f>
        <v>0</v>
      </c>
      <c r="N147" s="167">
        <f>H147-K147-J147</f>
        <v>0</v>
      </c>
      <c r="O147" s="170" t="e">
        <f>M147/F147</f>
        <v>#DIV/0!</v>
      </c>
      <c r="P147" s="171"/>
      <c r="Q147" s="167"/>
      <c r="R147" s="167"/>
      <c r="S147" s="250">
        <f>+N147+C147+Q147+R147</f>
        <v>0</v>
      </c>
      <c r="T147" s="90" t="e">
        <f>+M147/(Q147+F147+R147+C147)</f>
        <v>#DIV/0!</v>
      </c>
      <c r="V147" s="8"/>
      <c r="W147" s="8"/>
      <c r="X147" s="8"/>
      <c r="Y147" s="59"/>
      <c r="Z147" s="8"/>
      <c r="AA147" s="8"/>
      <c r="AB147" s="8"/>
    </row>
    <row r="148" spans="1:28" s="91" customFormat="1" ht="12.75" hidden="1" x14ac:dyDescent="0.2">
      <c r="A148" s="89" t="s">
        <v>32</v>
      </c>
      <c r="B148" s="114"/>
      <c r="C148" s="79">
        <f>Jan!N148+Feb!N148</f>
        <v>0</v>
      </c>
      <c r="D148" s="167">
        <f>+X148+AB148</f>
        <v>0</v>
      </c>
      <c r="E148" s="167"/>
      <c r="F148" s="8">
        <f>D148+E148</f>
        <v>0</v>
      </c>
      <c r="G148" s="167"/>
      <c r="H148" s="167">
        <f>F148-G148</f>
        <v>0</v>
      </c>
      <c r="I148" s="168" t="e">
        <f>G148/F148</f>
        <v>#DIV/0!</v>
      </c>
      <c r="J148" s="169"/>
      <c r="K148" s="189"/>
      <c r="L148" s="168" t="e">
        <f>(K148+J148)/F148</f>
        <v>#DIV/0!</v>
      </c>
      <c r="M148" s="167">
        <f>K148+G148+J148</f>
        <v>0</v>
      </c>
      <c r="N148" s="167">
        <f>H148-K148-J148</f>
        <v>0</v>
      </c>
      <c r="O148" s="170" t="e">
        <f>M148/F148</f>
        <v>#DIV/0!</v>
      </c>
      <c r="P148" s="171"/>
      <c r="Q148" s="167"/>
      <c r="R148" s="167"/>
      <c r="S148" s="250">
        <f>+N148+C148+Q148+R148</f>
        <v>0</v>
      </c>
      <c r="T148" s="90" t="e">
        <f>+M148/(Q148+F148+R148+C148)</f>
        <v>#DIV/0!</v>
      </c>
      <c r="V148" s="8"/>
      <c r="W148" s="8"/>
      <c r="X148" s="8"/>
      <c r="Y148" s="59"/>
      <c r="Z148" s="8"/>
      <c r="AA148" s="8"/>
      <c r="AB148" s="8"/>
    </row>
    <row r="149" spans="1:28" s="91" customFormat="1" ht="12.75" hidden="1" x14ac:dyDescent="0.2">
      <c r="A149" s="89" t="s">
        <v>33</v>
      </c>
      <c r="B149" s="114"/>
      <c r="C149" s="79">
        <f>Jan!N149+Feb!N149</f>
        <v>0</v>
      </c>
      <c r="D149" s="167">
        <f>+X149+AB149</f>
        <v>0</v>
      </c>
      <c r="E149" s="167"/>
      <c r="F149" s="8">
        <f>D149+E149</f>
        <v>0</v>
      </c>
      <c r="G149" s="167"/>
      <c r="H149" s="167">
        <f>F149-G149</f>
        <v>0</v>
      </c>
      <c r="I149" s="168" t="e">
        <f>G149/F149</f>
        <v>#DIV/0!</v>
      </c>
      <c r="J149" s="169"/>
      <c r="K149" s="189"/>
      <c r="L149" s="168" t="e">
        <f>(K149+J149)/F149</f>
        <v>#DIV/0!</v>
      </c>
      <c r="M149" s="167">
        <f>K149+G149+J149</f>
        <v>0</v>
      </c>
      <c r="N149" s="167">
        <f>H149-K149-J149</f>
        <v>0</v>
      </c>
      <c r="O149" s="170" t="e">
        <f>M149/F149</f>
        <v>#DIV/0!</v>
      </c>
      <c r="P149" s="171"/>
      <c r="Q149" s="167"/>
      <c r="R149" s="167"/>
      <c r="S149" s="250">
        <f>+N149+C149+Q149+R149</f>
        <v>0</v>
      </c>
      <c r="T149" s="90" t="e">
        <f>+M149/(Q149+F149+R149+C149)</f>
        <v>#DIV/0!</v>
      </c>
      <c r="V149" s="8"/>
      <c r="W149" s="8"/>
      <c r="X149" s="8"/>
      <c r="Y149" s="59"/>
      <c r="Z149" s="8"/>
      <c r="AA149" s="8"/>
      <c r="AB149" s="8"/>
    </row>
    <row r="150" spans="1:28" hidden="1" x14ac:dyDescent="0.25">
      <c r="A150" s="92"/>
      <c r="B150" s="114"/>
      <c r="C150" s="18"/>
      <c r="D150" s="172"/>
      <c r="E150" s="172"/>
      <c r="F150" s="6"/>
      <c r="G150" s="172"/>
      <c r="H150" s="172"/>
      <c r="I150" s="173"/>
      <c r="J150" s="174"/>
      <c r="K150" s="245"/>
      <c r="L150" s="173"/>
      <c r="M150" s="172"/>
      <c r="N150" s="175"/>
      <c r="O150" s="176"/>
      <c r="Q150" s="172"/>
      <c r="R150" s="172"/>
      <c r="S150" s="245"/>
      <c r="T150" s="86"/>
      <c r="V150" s="6"/>
      <c r="W150" s="6"/>
      <c r="X150" s="6"/>
      <c r="Y150" s="48"/>
      <c r="Z150" s="6"/>
      <c r="AA150" s="6"/>
      <c r="AB150" s="6"/>
    </row>
    <row r="151" spans="1:28" x14ac:dyDescent="0.25">
      <c r="A151" s="87" t="s">
        <v>81</v>
      </c>
      <c r="B151" s="113" t="s">
        <v>82</v>
      </c>
      <c r="C151" s="19">
        <f>SUM(C152:C154)</f>
        <v>0</v>
      </c>
      <c r="D151" s="234">
        <f>SUM(D152:D154)</f>
        <v>0</v>
      </c>
      <c r="E151" s="234">
        <f>SUM(E152:E154)</f>
        <v>0</v>
      </c>
      <c r="F151" s="52">
        <f>D151+E151</f>
        <v>0</v>
      </c>
      <c r="G151" s="234">
        <f>SUM(G152:G154)</f>
        <v>0</v>
      </c>
      <c r="H151" s="234">
        <f>F151-G151</f>
        <v>0</v>
      </c>
      <c r="I151" s="161" t="e">
        <f>G151/F151</f>
        <v>#DIV/0!</v>
      </c>
      <c r="J151" s="234">
        <f>SUM(J152:J154)</f>
        <v>0</v>
      </c>
      <c r="K151" s="234">
        <f>SUM(K152:K154)</f>
        <v>575113</v>
      </c>
      <c r="L151" s="161" t="e">
        <f>(K151+J151)/F151</f>
        <v>#DIV/0!</v>
      </c>
      <c r="M151" s="234">
        <f>K151+G151+J151</f>
        <v>575113</v>
      </c>
      <c r="N151" s="247">
        <f>H151-K151-J151</f>
        <v>-575113</v>
      </c>
      <c r="O151" s="161" t="e">
        <f>M151/F151</f>
        <v>#DIV/0!</v>
      </c>
      <c r="P151" s="248"/>
      <c r="Q151" s="234">
        <f>SUM(Q152:Q154)</f>
        <v>0</v>
      </c>
      <c r="R151" s="234">
        <f>SUM(R152:R154)</f>
        <v>0</v>
      </c>
      <c r="S151" s="249">
        <f>+N151+C151+Q151+R151</f>
        <v>-575113</v>
      </c>
      <c r="T151" s="88" t="e">
        <f>+M151/(Q151+F151+R151+C151)</f>
        <v>#DIV/0!</v>
      </c>
      <c r="V151" s="7">
        <f>SUM(V152:V154)</f>
        <v>0</v>
      </c>
      <c r="W151" s="7">
        <f>SUM(W152:W154)</f>
        <v>0</v>
      </c>
      <c r="X151" s="7">
        <f>SUM(X152:X154)</f>
        <v>0</v>
      </c>
      <c r="Y151" s="48"/>
      <c r="Z151" s="7">
        <f>SUM(Z152:Z154)</f>
        <v>0</v>
      </c>
      <c r="AA151" s="7">
        <f>SUM(AA152:AA154)</f>
        <v>0</v>
      </c>
      <c r="AB151" s="7">
        <f>SUM(AB152:AB154)</f>
        <v>0</v>
      </c>
    </row>
    <row r="152" spans="1:28" s="91" customFormat="1" ht="12.75" hidden="1" x14ac:dyDescent="0.2">
      <c r="A152" s="89" t="s">
        <v>31</v>
      </c>
      <c r="B152" s="114"/>
      <c r="C152" s="79">
        <f>Jan!N152+Feb!N152</f>
        <v>0</v>
      </c>
      <c r="D152" s="167">
        <f>+X152+AB152</f>
        <v>0</v>
      </c>
      <c r="E152" s="167"/>
      <c r="F152" s="8">
        <f>D152+E152</f>
        <v>0</v>
      </c>
      <c r="G152" s="167"/>
      <c r="H152" s="167">
        <f>F152-G152</f>
        <v>0</v>
      </c>
      <c r="I152" s="168" t="e">
        <f>G152/F152</f>
        <v>#DIV/0!</v>
      </c>
      <c r="J152" s="169"/>
      <c r="K152" s="189"/>
      <c r="L152" s="168" t="e">
        <f>(K152+J152)/F152</f>
        <v>#DIV/0!</v>
      </c>
      <c r="M152" s="167">
        <f>K152+G152+J152</f>
        <v>0</v>
      </c>
      <c r="N152" s="167">
        <f>H152-K152-J152</f>
        <v>0</v>
      </c>
      <c r="O152" s="170" t="e">
        <f>M152/F152</f>
        <v>#DIV/0!</v>
      </c>
      <c r="P152" s="171"/>
      <c r="Q152" s="167"/>
      <c r="R152" s="167"/>
      <c r="S152" s="250">
        <f>+N152+C152+Q152+R152</f>
        <v>0</v>
      </c>
      <c r="T152" s="90" t="e">
        <f>+M152/(Q152+F152+R152+C152)</f>
        <v>#DIV/0!</v>
      </c>
      <c r="V152" s="8"/>
      <c r="W152" s="8"/>
      <c r="X152" s="8"/>
      <c r="Y152" s="59"/>
      <c r="Z152" s="8"/>
      <c r="AA152" s="8"/>
      <c r="AB152" s="8"/>
    </row>
    <row r="153" spans="1:28" s="91" customFormat="1" ht="12.75" x14ac:dyDescent="0.2">
      <c r="A153" s="89" t="s">
        <v>32</v>
      </c>
      <c r="B153" s="114"/>
      <c r="C153" s="79">
        <f>Jan!N153+Feb!N153</f>
        <v>0</v>
      </c>
      <c r="D153" s="167">
        <f>+X153+AB153</f>
        <v>0</v>
      </c>
      <c r="E153" s="167"/>
      <c r="F153" s="8">
        <f>D153+E153</f>
        <v>0</v>
      </c>
      <c r="G153" s="167"/>
      <c r="H153" s="167">
        <f>F153-G153</f>
        <v>0</v>
      </c>
      <c r="I153" s="168" t="e">
        <f>G153/F153</f>
        <v>#DIV/0!</v>
      </c>
      <c r="J153" s="169"/>
      <c r="K153" s="189">
        <v>575113</v>
      </c>
      <c r="L153" s="168" t="e">
        <f>(K153+J153)/F153</f>
        <v>#DIV/0!</v>
      </c>
      <c r="M153" s="167">
        <f>K153+G153+J153</f>
        <v>575113</v>
      </c>
      <c r="N153" s="167">
        <f>H153-K153-J153</f>
        <v>-575113</v>
      </c>
      <c r="O153" s="170" t="e">
        <f>M153/F153</f>
        <v>#DIV/0!</v>
      </c>
      <c r="P153" s="171"/>
      <c r="Q153" s="167"/>
      <c r="R153" s="167"/>
      <c r="S153" s="250">
        <f>+N153+C153+Q153+R153</f>
        <v>-575113</v>
      </c>
      <c r="T153" s="90" t="e">
        <f>+M153/(Q153+F153+R153+C153)</f>
        <v>#DIV/0!</v>
      </c>
      <c r="V153" s="8"/>
      <c r="W153" s="8"/>
      <c r="X153" s="8"/>
      <c r="Y153" s="59"/>
      <c r="Z153" s="8"/>
      <c r="AA153" s="8"/>
      <c r="AB153" s="8"/>
    </row>
    <row r="154" spans="1:28" s="91" customFormat="1" ht="12.75" hidden="1" x14ac:dyDescent="0.2">
      <c r="A154" s="89" t="s">
        <v>33</v>
      </c>
      <c r="B154" s="114"/>
      <c r="C154" s="79">
        <f>Jan!N154+Feb!N154</f>
        <v>0</v>
      </c>
      <c r="D154" s="167">
        <f>+X154+AB154</f>
        <v>0</v>
      </c>
      <c r="E154" s="167"/>
      <c r="F154" s="8">
        <f>D154+E154</f>
        <v>0</v>
      </c>
      <c r="G154" s="167"/>
      <c r="H154" s="167">
        <f>F154-G154</f>
        <v>0</v>
      </c>
      <c r="I154" s="168" t="e">
        <f>G154/F154</f>
        <v>#DIV/0!</v>
      </c>
      <c r="J154" s="169"/>
      <c r="K154" s="189"/>
      <c r="L154" s="168" t="e">
        <f>(K154+J154)/F154</f>
        <v>#DIV/0!</v>
      </c>
      <c r="M154" s="167">
        <f>K154+G154+J154</f>
        <v>0</v>
      </c>
      <c r="N154" s="167">
        <f>H154-K154-J154</f>
        <v>0</v>
      </c>
      <c r="O154" s="170" t="e">
        <f>M154/F154</f>
        <v>#DIV/0!</v>
      </c>
      <c r="P154" s="171"/>
      <c r="Q154" s="167"/>
      <c r="R154" s="167"/>
      <c r="S154" s="250">
        <f>+N154+C154+Q154+R154</f>
        <v>0</v>
      </c>
      <c r="T154" s="90" t="e">
        <f>+M154/(Q154+F154+R154+C154)</f>
        <v>#DIV/0!</v>
      </c>
      <c r="V154" s="8"/>
      <c r="W154" s="8"/>
      <c r="X154" s="8"/>
      <c r="Y154" s="59"/>
      <c r="Z154" s="8"/>
      <c r="AA154" s="8"/>
      <c r="AB154" s="8"/>
    </row>
    <row r="155" spans="1:28" x14ac:dyDescent="0.25">
      <c r="A155" s="92"/>
      <c r="B155" s="114"/>
      <c r="C155" s="18"/>
      <c r="D155" s="172"/>
      <c r="E155" s="172"/>
      <c r="F155" s="6"/>
      <c r="G155" s="172"/>
      <c r="H155" s="172"/>
      <c r="I155" s="173"/>
      <c r="J155" s="174"/>
      <c r="K155" s="245"/>
      <c r="L155" s="173"/>
      <c r="M155" s="172"/>
      <c r="N155" s="175"/>
      <c r="O155" s="176"/>
      <c r="Q155" s="172"/>
      <c r="R155" s="172"/>
      <c r="S155" s="245"/>
      <c r="T155" s="86"/>
      <c r="V155" s="6"/>
      <c r="W155" s="6"/>
      <c r="X155" s="6"/>
      <c r="Y155" s="48"/>
      <c r="Z155" s="6"/>
      <c r="AA155" s="6"/>
      <c r="AB155" s="6"/>
    </row>
    <row r="156" spans="1:28" ht="45" x14ac:dyDescent="0.25">
      <c r="A156" s="97" t="s">
        <v>83</v>
      </c>
      <c r="B156" s="113"/>
      <c r="C156" s="18"/>
      <c r="D156" s="172"/>
      <c r="E156" s="172"/>
      <c r="F156" s="6"/>
      <c r="G156" s="172"/>
      <c r="H156" s="172"/>
      <c r="I156" s="173"/>
      <c r="J156" s="174"/>
      <c r="K156" s="245"/>
      <c r="L156" s="173"/>
      <c r="M156" s="172"/>
      <c r="N156" s="175"/>
      <c r="O156" s="176"/>
      <c r="Q156" s="172"/>
      <c r="R156" s="172"/>
      <c r="S156" s="245"/>
      <c r="T156" s="86"/>
      <c r="V156" s="6"/>
      <c r="W156" s="6"/>
      <c r="X156" s="6"/>
      <c r="Y156" s="48"/>
      <c r="Z156" s="6"/>
      <c r="AA156" s="6"/>
      <c r="AB156" s="6"/>
    </row>
    <row r="157" spans="1:28" x14ac:dyDescent="0.25">
      <c r="A157" s="84"/>
      <c r="B157" s="113"/>
      <c r="C157" s="18"/>
      <c r="D157" s="172"/>
      <c r="E157" s="172"/>
      <c r="F157" s="6"/>
      <c r="G157" s="172"/>
      <c r="H157" s="172"/>
      <c r="I157" s="173"/>
      <c r="J157" s="174"/>
      <c r="K157" s="245"/>
      <c r="L157" s="173"/>
      <c r="M157" s="172"/>
      <c r="N157" s="175"/>
      <c r="O157" s="176"/>
      <c r="Q157" s="172"/>
      <c r="R157" s="172"/>
      <c r="S157" s="245"/>
      <c r="T157" s="86"/>
      <c r="V157" s="6"/>
      <c r="W157" s="6"/>
      <c r="X157" s="6"/>
      <c r="Y157" s="48"/>
      <c r="Z157" s="6"/>
      <c r="AA157" s="6"/>
      <c r="AB157" s="6"/>
    </row>
    <row r="158" spans="1:28" ht="30" x14ac:dyDescent="0.25">
      <c r="A158" s="87" t="s">
        <v>84</v>
      </c>
      <c r="B158" s="113" t="s">
        <v>85</v>
      </c>
      <c r="C158" s="19">
        <f>SUM(C159:C161)</f>
        <v>11565.979999999996</v>
      </c>
      <c r="D158" s="234">
        <f>SUM(D159:D161)</f>
        <v>0</v>
      </c>
      <c r="E158" s="234">
        <f>SUM(E159:E161)</f>
        <v>638677.30000000005</v>
      </c>
      <c r="F158" s="52">
        <f>D158+E158</f>
        <v>638677.30000000005</v>
      </c>
      <c r="G158" s="234">
        <f>SUM(G159:G161)</f>
        <v>13048.5</v>
      </c>
      <c r="H158" s="234">
        <f>F158-G158</f>
        <v>625628.80000000005</v>
      </c>
      <c r="I158" s="161">
        <f>G158/F158</f>
        <v>2.043050535849638E-2</v>
      </c>
      <c r="J158" s="234">
        <f>SUM(J159:J161)</f>
        <v>204721.5</v>
      </c>
      <c r="K158" s="234">
        <f>SUM(K159:K161)</f>
        <v>5116.3099999999995</v>
      </c>
      <c r="L158" s="161">
        <f>(K158+J158)/F158</f>
        <v>0.32855059980995094</v>
      </c>
      <c r="M158" s="234">
        <f>K158+G158+J158</f>
        <v>222886.31</v>
      </c>
      <c r="N158" s="247">
        <f>H158-K158-J158</f>
        <v>415790.99</v>
      </c>
      <c r="O158" s="161">
        <f>M158/F158</f>
        <v>0.34898110516844733</v>
      </c>
      <c r="P158" s="248"/>
      <c r="Q158" s="234">
        <f>SUM(Q159:Q161)</f>
        <v>0</v>
      </c>
      <c r="R158" s="234">
        <f>SUM(R159:R161)</f>
        <v>0</v>
      </c>
      <c r="S158" s="249">
        <f>+N158+C158+Q158+R158</f>
        <v>427356.97</v>
      </c>
      <c r="T158" s="88">
        <f>+M158/(Q158+F158+R158+C158)</f>
        <v>0.34277372309022552</v>
      </c>
      <c r="V158" s="7">
        <f>SUM(V159:V161)</f>
        <v>0</v>
      </c>
      <c r="W158" s="7">
        <f>SUM(W159:W161)</f>
        <v>0</v>
      </c>
      <c r="X158" s="7">
        <f>SUM(X159:X161)</f>
        <v>0</v>
      </c>
      <c r="Y158" s="48"/>
      <c r="Z158" s="7">
        <f>SUM(Z159:Z161)</f>
        <v>0</v>
      </c>
      <c r="AA158" s="7">
        <f>SUM(AA159:AA161)</f>
        <v>0</v>
      </c>
      <c r="AB158" s="7">
        <f>SUM(AB159:AB161)</f>
        <v>0</v>
      </c>
    </row>
    <row r="159" spans="1:28" s="91" customFormat="1" ht="12.75" hidden="1" x14ac:dyDescent="0.2">
      <c r="A159" s="89" t="s">
        <v>31</v>
      </c>
      <c r="B159" s="114"/>
      <c r="C159" s="79">
        <f>Jan!N159+Feb!N159</f>
        <v>0</v>
      </c>
      <c r="D159" s="167">
        <f>+X159+AB159</f>
        <v>0</v>
      </c>
      <c r="E159" s="167"/>
      <c r="F159" s="8">
        <f>D159+E159</f>
        <v>0</v>
      </c>
      <c r="G159" s="167"/>
      <c r="H159" s="167">
        <f>F159-G159</f>
        <v>0</v>
      </c>
      <c r="I159" s="168" t="e">
        <f>G159/F159</f>
        <v>#DIV/0!</v>
      </c>
      <c r="J159" s="169"/>
      <c r="K159" s="189"/>
      <c r="L159" s="168" t="e">
        <f>(K159+J159)/F159</f>
        <v>#DIV/0!</v>
      </c>
      <c r="M159" s="167">
        <f>K159+G159+J159</f>
        <v>0</v>
      </c>
      <c r="N159" s="167">
        <f>H159-K159-J159</f>
        <v>0</v>
      </c>
      <c r="O159" s="170" t="e">
        <f>M159/F159</f>
        <v>#DIV/0!</v>
      </c>
      <c r="P159" s="171"/>
      <c r="Q159" s="167"/>
      <c r="R159" s="167"/>
      <c r="S159" s="250">
        <f>+N159+C159+Q159+R159</f>
        <v>0</v>
      </c>
      <c r="T159" s="90" t="e">
        <f>+M159/(Q159+F159+R159+C159)</f>
        <v>#DIV/0!</v>
      </c>
      <c r="V159" s="8"/>
      <c r="W159" s="8"/>
      <c r="X159" s="8"/>
      <c r="Y159" s="59"/>
      <c r="Z159" s="8"/>
      <c r="AA159" s="8"/>
      <c r="AB159" s="8"/>
    </row>
    <row r="160" spans="1:28" s="91" customFormat="1" ht="12.75" x14ac:dyDescent="0.2">
      <c r="A160" s="89" t="s">
        <v>32</v>
      </c>
      <c r="B160" s="114"/>
      <c r="C160" s="79">
        <f>Jan!N160+Feb!N160</f>
        <v>11565.979999999996</v>
      </c>
      <c r="D160" s="167">
        <f>+X160+AB160</f>
        <v>0</v>
      </c>
      <c r="E160" s="167">
        <f>115077.3+523600</f>
        <v>638677.30000000005</v>
      </c>
      <c r="F160" s="8">
        <f>D160+E160</f>
        <v>638677.30000000005</v>
      </c>
      <c r="G160" s="167">
        <v>13048.5</v>
      </c>
      <c r="H160" s="167">
        <f>F160-G160</f>
        <v>625628.80000000005</v>
      </c>
      <c r="I160" s="168">
        <f>G160/F160</f>
        <v>2.043050535849638E-2</v>
      </c>
      <c r="J160" s="169">
        <v>204721.5</v>
      </c>
      <c r="K160" s="189">
        <v>5116.3099999999995</v>
      </c>
      <c r="L160" s="168">
        <f>(K160+J160)/F160</f>
        <v>0.32855059980995094</v>
      </c>
      <c r="M160" s="167">
        <f>K160+G160+J160</f>
        <v>222886.31</v>
      </c>
      <c r="N160" s="167">
        <f>H160-K160-J160</f>
        <v>415790.99</v>
      </c>
      <c r="O160" s="170">
        <f>M160/F160</f>
        <v>0.34898110516844733</v>
      </c>
      <c r="P160" s="171"/>
      <c r="Q160" s="167"/>
      <c r="R160" s="167"/>
      <c r="S160" s="250">
        <f>+N160+C160+Q160+R160</f>
        <v>427356.97</v>
      </c>
      <c r="T160" s="90">
        <f>+M160/(Q160+F160+R160+C160)</f>
        <v>0.34277372309022552</v>
      </c>
      <c r="V160" s="8"/>
      <c r="W160" s="8"/>
      <c r="X160" s="8"/>
      <c r="Y160" s="59"/>
      <c r="Z160" s="8"/>
      <c r="AA160" s="8"/>
      <c r="AB160" s="8"/>
    </row>
    <row r="161" spans="1:28" s="91" customFormat="1" ht="12.75" hidden="1" x14ac:dyDescent="0.2">
      <c r="A161" s="89" t="s">
        <v>33</v>
      </c>
      <c r="B161" s="114"/>
      <c r="C161" s="79">
        <f>Jan!N161+Feb!N161</f>
        <v>0</v>
      </c>
      <c r="D161" s="167">
        <f>+X161+AB161</f>
        <v>0</v>
      </c>
      <c r="E161" s="167"/>
      <c r="F161" s="8">
        <f>D161+E161</f>
        <v>0</v>
      </c>
      <c r="G161" s="167"/>
      <c r="H161" s="167">
        <f>F161-G161</f>
        <v>0</v>
      </c>
      <c r="I161" s="168" t="e">
        <f>G161/F161</f>
        <v>#DIV/0!</v>
      </c>
      <c r="J161" s="169"/>
      <c r="K161" s="189"/>
      <c r="L161" s="168" t="e">
        <f>(K161+J161)/F161</f>
        <v>#DIV/0!</v>
      </c>
      <c r="M161" s="167">
        <f>K161+G161+J161</f>
        <v>0</v>
      </c>
      <c r="N161" s="167">
        <f>H161-K161-J161</f>
        <v>0</v>
      </c>
      <c r="O161" s="170" t="e">
        <f>M161/F161</f>
        <v>#DIV/0!</v>
      </c>
      <c r="P161" s="171"/>
      <c r="Q161" s="167"/>
      <c r="R161" s="167"/>
      <c r="S161" s="250">
        <f>+N161+C161+Q161+R161</f>
        <v>0</v>
      </c>
      <c r="T161" s="90" t="e">
        <f>+M161/(Q161+F161+R161+C161)</f>
        <v>#DIV/0!</v>
      </c>
      <c r="V161" s="8"/>
      <c r="W161" s="8"/>
      <c r="X161" s="8"/>
      <c r="Y161" s="59"/>
      <c r="Z161" s="8"/>
      <c r="AA161" s="8"/>
      <c r="AB161" s="8"/>
    </row>
    <row r="162" spans="1:28" x14ac:dyDescent="0.25">
      <c r="A162" s="92"/>
      <c r="B162" s="114"/>
      <c r="C162" s="18"/>
      <c r="D162" s="172"/>
      <c r="E162" s="172"/>
      <c r="F162" s="6"/>
      <c r="G162" s="172"/>
      <c r="H162" s="172"/>
      <c r="I162" s="173"/>
      <c r="J162" s="174"/>
      <c r="K162" s="245"/>
      <c r="L162" s="173"/>
      <c r="M162" s="172"/>
      <c r="N162" s="175"/>
      <c r="O162" s="176"/>
      <c r="Q162" s="172"/>
      <c r="R162" s="172"/>
      <c r="S162" s="245"/>
      <c r="T162" s="86"/>
      <c r="V162" s="6"/>
      <c r="W162" s="6"/>
      <c r="X162" s="6"/>
      <c r="Y162" s="48"/>
      <c r="Z162" s="6"/>
      <c r="AA162" s="6"/>
      <c r="AB162" s="6"/>
    </row>
    <row r="163" spans="1:28" ht="30" hidden="1" x14ac:dyDescent="0.25">
      <c r="A163" s="87" t="s">
        <v>86</v>
      </c>
      <c r="B163" s="113" t="s">
        <v>87</v>
      </c>
      <c r="C163" s="19">
        <f>SUM(C164:C166)</f>
        <v>0</v>
      </c>
      <c r="D163" s="234">
        <f>SUM(D164:D166)</f>
        <v>0</v>
      </c>
      <c r="E163" s="234">
        <f>SUM(E164:E166)</f>
        <v>0</v>
      </c>
      <c r="F163" s="52">
        <f>D163+E163</f>
        <v>0</v>
      </c>
      <c r="G163" s="234">
        <f>SUM(G164:G166)</f>
        <v>0</v>
      </c>
      <c r="H163" s="234">
        <f>F163-G163</f>
        <v>0</v>
      </c>
      <c r="I163" s="161" t="e">
        <f>G163/F163</f>
        <v>#DIV/0!</v>
      </c>
      <c r="J163" s="234">
        <f>SUM(J164:J166)</f>
        <v>0</v>
      </c>
      <c r="K163" s="234">
        <f>SUM(K164:K166)</f>
        <v>0</v>
      </c>
      <c r="L163" s="161" t="e">
        <f>(K163+J163)/F163</f>
        <v>#DIV/0!</v>
      </c>
      <c r="M163" s="234">
        <f>K163+G163+J163</f>
        <v>0</v>
      </c>
      <c r="N163" s="247">
        <f>H163-K163-J163</f>
        <v>0</v>
      </c>
      <c r="O163" s="161" t="e">
        <f>M163/F163</f>
        <v>#DIV/0!</v>
      </c>
      <c r="P163" s="248"/>
      <c r="Q163" s="234">
        <f>SUM(Q164:Q166)</f>
        <v>0</v>
      </c>
      <c r="R163" s="234">
        <f>SUM(R164:R166)</f>
        <v>0</v>
      </c>
      <c r="S163" s="249">
        <f>+N163+C163+Q163+R163</f>
        <v>0</v>
      </c>
      <c r="T163" s="88" t="e">
        <f>+M163/(Q163+F163+R163+C163)</f>
        <v>#DIV/0!</v>
      </c>
      <c r="V163" s="7">
        <f>SUM(V164:V166)</f>
        <v>0</v>
      </c>
      <c r="W163" s="7">
        <f>SUM(W164:W166)</f>
        <v>0</v>
      </c>
      <c r="X163" s="7">
        <f>SUM(X164:X166)</f>
        <v>0</v>
      </c>
      <c r="Y163" s="48"/>
      <c r="Z163" s="7">
        <f>SUM(Z164:Z166)</f>
        <v>0</v>
      </c>
      <c r="AA163" s="7">
        <f>SUM(AA164:AA166)</f>
        <v>0</v>
      </c>
      <c r="AB163" s="7">
        <f>SUM(AB164:AB166)</f>
        <v>0</v>
      </c>
    </row>
    <row r="164" spans="1:28" s="91" customFormat="1" ht="12.75" hidden="1" x14ac:dyDescent="0.2">
      <c r="A164" s="89" t="s">
        <v>31</v>
      </c>
      <c r="B164" s="114"/>
      <c r="C164" s="79">
        <f>Jan!N164+Feb!N164</f>
        <v>0</v>
      </c>
      <c r="D164" s="167">
        <f>+X164+AB164</f>
        <v>0</v>
      </c>
      <c r="E164" s="167"/>
      <c r="F164" s="8">
        <f>D164+E164</f>
        <v>0</v>
      </c>
      <c r="G164" s="167"/>
      <c r="H164" s="167">
        <f>F164-G164</f>
        <v>0</v>
      </c>
      <c r="I164" s="168" t="e">
        <f>G164/F164</f>
        <v>#DIV/0!</v>
      </c>
      <c r="J164" s="169"/>
      <c r="K164" s="189"/>
      <c r="L164" s="168" t="e">
        <f>(K164+J164)/F164</f>
        <v>#DIV/0!</v>
      </c>
      <c r="M164" s="167">
        <f>K164+G164+J164</f>
        <v>0</v>
      </c>
      <c r="N164" s="167">
        <f>H164-K164-J164</f>
        <v>0</v>
      </c>
      <c r="O164" s="170" t="e">
        <f>M164/F164</f>
        <v>#DIV/0!</v>
      </c>
      <c r="P164" s="171"/>
      <c r="Q164" s="167"/>
      <c r="R164" s="167"/>
      <c r="S164" s="250">
        <f>+N164+C164+Q164+R164</f>
        <v>0</v>
      </c>
      <c r="T164" s="90" t="e">
        <f>+M164/(Q164+F164+R164+C164)</f>
        <v>#DIV/0!</v>
      </c>
      <c r="V164" s="8"/>
      <c r="W164" s="8"/>
      <c r="X164" s="8"/>
      <c r="Y164" s="59"/>
      <c r="Z164" s="8"/>
      <c r="AA164" s="8"/>
      <c r="AB164" s="8"/>
    </row>
    <row r="165" spans="1:28" s="91" customFormat="1" ht="12.75" hidden="1" x14ac:dyDescent="0.2">
      <c r="A165" s="89" t="s">
        <v>32</v>
      </c>
      <c r="B165" s="114"/>
      <c r="C165" s="79">
        <f>Jan!N165+Feb!N165</f>
        <v>0</v>
      </c>
      <c r="D165" s="167">
        <f>+X165+AB165</f>
        <v>0</v>
      </c>
      <c r="E165" s="167"/>
      <c r="F165" s="8">
        <f>D165+E165</f>
        <v>0</v>
      </c>
      <c r="G165" s="167"/>
      <c r="H165" s="167">
        <f>F165-G165</f>
        <v>0</v>
      </c>
      <c r="I165" s="168" t="e">
        <f>G165/F165</f>
        <v>#DIV/0!</v>
      </c>
      <c r="J165" s="169"/>
      <c r="K165" s="189"/>
      <c r="L165" s="168" t="e">
        <f>(K165+J165)/F165</f>
        <v>#DIV/0!</v>
      </c>
      <c r="M165" s="167">
        <f>K165+G165+J165</f>
        <v>0</v>
      </c>
      <c r="N165" s="167">
        <f>H165-K165-J165</f>
        <v>0</v>
      </c>
      <c r="O165" s="170" t="e">
        <f>M165/F165</f>
        <v>#DIV/0!</v>
      </c>
      <c r="P165" s="171"/>
      <c r="Q165" s="167"/>
      <c r="R165" s="167"/>
      <c r="S165" s="250">
        <f>+N165+C165+Q165+R165</f>
        <v>0</v>
      </c>
      <c r="T165" s="90" t="e">
        <f>+M165/(Q165+F165+R165+C165)</f>
        <v>#DIV/0!</v>
      </c>
      <c r="V165" s="8"/>
      <c r="W165" s="8"/>
      <c r="X165" s="8"/>
      <c r="Y165" s="59"/>
      <c r="Z165" s="8"/>
      <c r="AA165" s="8"/>
      <c r="AB165" s="8"/>
    </row>
    <row r="166" spans="1:28" s="91" customFormat="1" ht="12.75" hidden="1" x14ac:dyDescent="0.2">
      <c r="A166" s="89" t="s">
        <v>33</v>
      </c>
      <c r="B166" s="114"/>
      <c r="C166" s="79">
        <f>Jan!N166+Feb!N166</f>
        <v>0</v>
      </c>
      <c r="D166" s="167">
        <f>+X166+AB166</f>
        <v>0</v>
      </c>
      <c r="E166" s="167"/>
      <c r="F166" s="8">
        <f>D166+E166</f>
        <v>0</v>
      </c>
      <c r="G166" s="167"/>
      <c r="H166" s="167">
        <f>F166-G166</f>
        <v>0</v>
      </c>
      <c r="I166" s="168" t="e">
        <f>G166/F166</f>
        <v>#DIV/0!</v>
      </c>
      <c r="J166" s="169"/>
      <c r="K166" s="189"/>
      <c r="L166" s="168" t="e">
        <f>(K166+J166)/F166</f>
        <v>#DIV/0!</v>
      </c>
      <c r="M166" s="167">
        <f>K166+G166+J166</f>
        <v>0</v>
      </c>
      <c r="N166" s="167">
        <f>H166-K166-J166</f>
        <v>0</v>
      </c>
      <c r="O166" s="170" t="e">
        <f>M166/F166</f>
        <v>#DIV/0!</v>
      </c>
      <c r="P166" s="171"/>
      <c r="Q166" s="167"/>
      <c r="R166" s="167"/>
      <c r="S166" s="250">
        <f>+N166+C166+Q166+R166</f>
        <v>0</v>
      </c>
      <c r="T166" s="90" t="e">
        <f>+M166/(Q166+F166+R166+C166)</f>
        <v>#DIV/0!</v>
      </c>
      <c r="V166" s="8"/>
      <c r="W166" s="8"/>
      <c r="X166" s="8"/>
      <c r="Y166" s="59"/>
      <c r="Z166" s="8"/>
      <c r="AA166" s="8"/>
      <c r="AB166" s="8"/>
    </row>
    <row r="167" spans="1:28" hidden="1" x14ac:dyDescent="0.25">
      <c r="A167" s="92"/>
      <c r="B167" s="114"/>
      <c r="C167" s="18"/>
      <c r="D167" s="172"/>
      <c r="E167" s="172"/>
      <c r="F167" s="6"/>
      <c r="G167" s="172"/>
      <c r="H167" s="172"/>
      <c r="I167" s="173"/>
      <c r="J167" s="174"/>
      <c r="K167" s="245"/>
      <c r="L167" s="173"/>
      <c r="M167" s="172"/>
      <c r="N167" s="175"/>
      <c r="O167" s="176"/>
      <c r="Q167" s="172"/>
      <c r="R167" s="172"/>
      <c r="S167" s="245"/>
      <c r="T167" s="86"/>
      <c r="V167" s="6"/>
      <c r="W167" s="6"/>
      <c r="X167" s="6"/>
      <c r="Y167" s="48"/>
      <c r="Z167" s="6"/>
      <c r="AA167" s="6"/>
      <c r="AB167" s="6"/>
    </row>
    <row r="168" spans="1:28" ht="30" x14ac:dyDescent="0.25">
      <c r="A168" s="87" t="s">
        <v>88</v>
      </c>
      <c r="B168" s="113" t="s">
        <v>89</v>
      </c>
      <c r="C168" s="19">
        <f>SUM(C169:C171)</f>
        <v>7009.32</v>
      </c>
      <c r="D168" s="234">
        <f>SUM(D169:D171)</f>
        <v>56000</v>
      </c>
      <c r="E168" s="234">
        <f>SUM(E169:E171)</f>
        <v>21443</v>
      </c>
      <c r="F168" s="52">
        <f>D168+E168</f>
        <v>77443</v>
      </c>
      <c r="G168" s="234">
        <f>SUM(G169:G171)</f>
        <v>94004.74</v>
      </c>
      <c r="H168" s="234">
        <f>F168-G168</f>
        <v>-16561.740000000005</v>
      </c>
      <c r="I168" s="161">
        <f>G168/F168</f>
        <v>1.2138571594592151</v>
      </c>
      <c r="J168" s="234">
        <f>SUM(J169:J171)</f>
        <v>0</v>
      </c>
      <c r="K168" s="234">
        <f>SUM(K169:K171)</f>
        <v>6397.22</v>
      </c>
      <c r="L168" s="161">
        <f>(K168+J168)/F168</f>
        <v>8.2605529227948296E-2</v>
      </c>
      <c r="M168" s="234">
        <f>K168+G168+J168</f>
        <v>100401.96</v>
      </c>
      <c r="N168" s="247">
        <f>H168-K168-J168</f>
        <v>-22958.960000000006</v>
      </c>
      <c r="O168" s="161">
        <f>M168/F168</f>
        <v>1.2964626886871635</v>
      </c>
      <c r="P168" s="248"/>
      <c r="Q168" s="234">
        <f>SUM(Q169:Q171)</f>
        <v>0</v>
      </c>
      <c r="R168" s="234">
        <f>SUM(R169:R171)</f>
        <v>0</v>
      </c>
      <c r="S168" s="249">
        <f>+N168+C168+Q168+R168</f>
        <v>-15949.640000000007</v>
      </c>
      <c r="T168" s="88">
        <f>+M168/(Q168+F168+R168+C168)</f>
        <v>1.1888597021372533</v>
      </c>
      <c r="V168" s="7">
        <f>SUM(V169:V171)</f>
        <v>0</v>
      </c>
      <c r="W168" s="7">
        <f>SUM(W169:W171)</f>
        <v>0</v>
      </c>
      <c r="X168" s="7">
        <f>SUM(X169:X171)</f>
        <v>0</v>
      </c>
      <c r="Y168" s="48"/>
      <c r="Z168" s="7">
        <f>SUM(Z169:Z171)</f>
        <v>0</v>
      </c>
      <c r="AA168" s="7">
        <f>SUM(AA169:AA171)</f>
        <v>0</v>
      </c>
      <c r="AB168" s="7">
        <f>SUM(AB169:AB171)</f>
        <v>0</v>
      </c>
    </row>
    <row r="169" spans="1:28" s="91" customFormat="1" ht="12.75" hidden="1" x14ac:dyDescent="0.2">
      <c r="A169" s="89" t="s">
        <v>31</v>
      </c>
      <c r="B169" s="114"/>
      <c r="C169" s="79">
        <f>Jan!N169+Feb!N169</f>
        <v>0</v>
      </c>
      <c r="D169" s="167">
        <f>+X169+AB169</f>
        <v>0</v>
      </c>
      <c r="E169" s="167"/>
      <c r="F169" s="8">
        <f>D169+E169</f>
        <v>0</v>
      </c>
      <c r="G169" s="167"/>
      <c r="H169" s="167">
        <f>F169-G169</f>
        <v>0</v>
      </c>
      <c r="I169" s="168" t="e">
        <f>G169/F169</f>
        <v>#DIV/0!</v>
      </c>
      <c r="J169" s="169"/>
      <c r="K169" s="189"/>
      <c r="L169" s="168" t="e">
        <f>(K169+J169)/F169</f>
        <v>#DIV/0!</v>
      </c>
      <c r="M169" s="167">
        <f>K169+G169+J169</f>
        <v>0</v>
      </c>
      <c r="N169" s="167">
        <f>H169-K169-J169</f>
        <v>0</v>
      </c>
      <c r="O169" s="170" t="e">
        <f>M169/F169</f>
        <v>#DIV/0!</v>
      </c>
      <c r="P169" s="171"/>
      <c r="Q169" s="167"/>
      <c r="R169" s="167"/>
      <c r="S169" s="250">
        <f>+N169+C169+Q169+R169</f>
        <v>0</v>
      </c>
      <c r="T169" s="90" t="e">
        <f>+M169/(Q169+F169+R169+C169)</f>
        <v>#DIV/0!</v>
      </c>
      <c r="V169" s="8"/>
      <c r="W169" s="8"/>
      <c r="X169" s="8"/>
      <c r="Y169" s="59"/>
      <c r="Z169" s="8"/>
      <c r="AA169" s="8"/>
      <c r="AB169" s="8"/>
    </row>
    <row r="170" spans="1:28" s="91" customFormat="1" ht="12.75" x14ac:dyDescent="0.2">
      <c r="A170" s="89" t="s">
        <v>32</v>
      </c>
      <c r="B170" s="114"/>
      <c r="C170" s="79">
        <f>Jan!N170+Feb!N170</f>
        <v>7009.32</v>
      </c>
      <c r="D170" s="167">
        <v>56000</v>
      </c>
      <c r="E170" s="167">
        <v>21443</v>
      </c>
      <c r="F170" s="8">
        <f>D170+E170</f>
        <v>77443</v>
      </c>
      <c r="G170" s="167">
        <v>94004.74</v>
      </c>
      <c r="H170" s="167">
        <f>F170-G170</f>
        <v>-16561.740000000005</v>
      </c>
      <c r="I170" s="168">
        <f>G170/F170</f>
        <v>1.2138571594592151</v>
      </c>
      <c r="J170" s="169"/>
      <c r="K170" s="189">
        <v>6397.22</v>
      </c>
      <c r="L170" s="168">
        <f>(K170+J170)/F170</f>
        <v>8.2605529227948296E-2</v>
      </c>
      <c r="M170" s="167">
        <f>K170+G170+J170</f>
        <v>100401.96</v>
      </c>
      <c r="N170" s="167">
        <f>H170-K170-J170</f>
        <v>-22958.960000000006</v>
      </c>
      <c r="O170" s="170">
        <f>M170/F170</f>
        <v>1.2964626886871635</v>
      </c>
      <c r="P170" s="171"/>
      <c r="Q170" s="167"/>
      <c r="R170" s="167"/>
      <c r="S170" s="250">
        <f>+N170+C170+Q170+R170</f>
        <v>-15949.640000000007</v>
      </c>
      <c r="T170" s="90">
        <f>+M170/(Q170+F170+R170+C170)</f>
        <v>1.1888597021372533</v>
      </c>
      <c r="V170" s="8"/>
      <c r="W170" s="8"/>
      <c r="X170" s="8"/>
      <c r="Y170" s="59"/>
      <c r="Z170" s="8"/>
      <c r="AA170" s="8"/>
      <c r="AB170" s="8"/>
    </row>
    <row r="171" spans="1:28" s="91" customFormat="1" ht="12.75" hidden="1" x14ac:dyDescent="0.2">
      <c r="A171" s="89" t="s">
        <v>33</v>
      </c>
      <c r="B171" s="114"/>
      <c r="C171" s="79">
        <f>Jan!N171+Feb!N171</f>
        <v>0</v>
      </c>
      <c r="D171" s="167">
        <f>+X171+AB171</f>
        <v>0</v>
      </c>
      <c r="E171" s="167"/>
      <c r="F171" s="8">
        <f>D171+E171</f>
        <v>0</v>
      </c>
      <c r="G171" s="167"/>
      <c r="H171" s="167">
        <f>F171-G171</f>
        <v>0</v>
      </c>
      <c r="I171" s="168" t="e">
        <f>G171/F171</f>
        <v>#DIV/0!</v>
      </c>
      <c r="J171" s="169"/>
      <c r="K171" s="189"/>
      <c r="L171" s="168" t="e">
        <f>(K171+J171)/F171</f>
        <v>#DIV/0!</v>
      </c>
      <c r="M171" s="167">
        <f>K171+G171+J171</f>
        <v>0</v>
      </c>
      <c r="N171" s="167">
        <f>H171-K171-J171</f>
        <v>0</v>
      </c>
      <c r="O171" s="170" t="e">
        <f>M171/F171</f>
        <v>#DIV/0!</v>
      </c>
      <c r="P171" s="171"/>
      <c r="Q171" s="167"/>
      <c r="R171" s="167"/>
      <c r="S171" s="250">
        <f>+N171+C171+Q171+R171</f>
        <v>0</v>
      </c>
      <c r="T171" s="90" t="e">
        <f>+M171/(Q171+F171+R171+C171)</f>
        <v>#DIV/0!</v>
      </c>
      <c r="V171" s="8"/>
      <c r="W171" s="8"/>
      <c r="X171" s="8"/>
      <c r="Y171" s="59"/>
      <c r="Z171" s="8"/>
      <c r="AA171" s="8"/>
      <c r="AB171" s="8"/>
    </row>
    <row r="172" spans="1:28" x14ac:dyDescent="0.25">
      <c r="A172" s="92"/>
      <c r="B172" s="114"/>
      <c r="C172" s="18"/>
      <c r="D172" s="172"/>
      <c r="E172" s="172"/>
      <c r="F172" s="6"/>
      <c r="G172" s="172"/>
      <c r="H172" s="172"/>
      <c r="I172" s="173"/>
      <c r="J172" s="174"/>
      <c r="K172" s="245"/>
      <c r="L172" s="173"/>
      <c r="M172" s="172"/>
      <c r="N172" s="175"/>
      <c r="O172" s="176"/>
      <c r="Q172" s="172"/>
      <c r="R172" s="172"/>
      <c r="S172" s="245"/>
      <c r="T172" s="86"/>
      <c r="V172" s="6"/>
      <c r="W172" s="6"/>
      <c r="X172" s="6"/>
      <c r="Y172" s="48"/>
      <c r="Z172" s="6"/>
      <c r="AA172" s="6"/>
      <c r="AB172" s="6"/>
    </row>
    <row r="173" spans="1:28" ht="30" hidden="1" x14ac:dyDescent="0.25">
      <c r="A173" s="87" t="s">
        <v>90</v>
      </c>
      <c r="B173" s="115" t="s">
        <v>91</v>
      </c>
      <c r="C173" s="19">
        <f>SUM(C174:C176)</f>
        <v>0</v>
      </c>
      <c r="D173" s="234">
        <f>SUM(D174:D176)</f>
        <v>0</v>
      </c>
      <c r="E173" s="234">
        <f>SUM(E174:E176)</f>
        <v>0</v>
      </c>
      <c r="F173" s="52">
        <f>D173+E173</f>
        <v>0</v>
      </c>
      <c r="G173" s="234">
        <f>SUM(G174:G176)</f>
        <v>0</v>
      </c>
      <c r="H173" s="234">
        <f>F173-G173</f>
        <v>0</v>
      </c>
      <c r="I173" s="161" t="e">
        <f>G173/F173</f>
        <v>#DIV/0!</v>
      </c>
      <c r="J173" s="234">
        <f>SUM(J174:J176)</f>
        <v>0</v>
      </c>
      <c r="K173" s="234">
        <f>SUM(K174:K176)</f>
        <v>0</v>
      </c>
      <c r="L173" s="161" t="e">
        <f>(K173+J173)/F173</f>
        <v>#DIV/0!</v>
      </c>
      <c r="M173" s="234">
        <f>K173+G173+J173</f>
        <v>0</v>
      </c>
      <c r="N173" s="247">
        <f>H173-K173-J173</f>
        <v>0</v>
      </c>
      <c r="O173" s="161" t="e">
        <f>M173/F173</f>
        <v>#DIV/0!</v>
      </c>
      <c r="P173" s="248"/>
      <c r="Q173" s="234">
        <f>SUM(Q174:Q176)</f>
        <v>0</v>
      </c>
      <c r="R173" s="234">
        <f>SUM(R174:R176)</f>
        <v>0</v>
      </c>
      <c r="S173" s="249">
        <f>+N173+C173+Q173+R173</f>
        <v>0</v>
      </c>
      <c r="T173" s="88" t="e">
        <f>+M173/(Q173+F173+R173+C173)</f>
        <v>#DIV/0!</v>
      </c>
      <c r="V173" s="7">
        <f>SUM(V174:V176)</f>
        <v>0</v>
      </c>
      <c r="W173" s="7">
        <f>SUM(W174:W176)</f>
        <v>0</v>
      </c>
      <c r="X173" s="7">
        <f>SUM(X174:X176)</f>
        <v>0</v>
      </c>
      <c r="Y173" s="48"/>
      <c r="Z173" s="7">
        <f>SUM(Z174:Z176)</f>
        <v>0</v>
      </c>
      <c r="AA173" s="7">
        <f>SUM(AA174:AA176)</f>
        <v>0</v>
      </c>
      <c r="AB173" s="7">
        <f>SUM(AB174:AB176)</f>
        <v>0</v>
      </c>
    </row>
    <row r="174" spans="1:28" s="91" customFormat="1" ht="12.75" hidden="1" x14ac:dyDescent="0.2">
      <c r="A174" s="89" t="s">
        <v>31</v>
      </c>
      <c r="B174" s="114"/>
      <c r="C174" s="79">
        <f>Jan!N174+Feb!N174</f>
        <v>0</v>
      </c>
      <c r="D174" s="167">
        <f>+X174+AB174</f>
        <v>0</v>
      </c>
      <c r="E174" s="167"/>
      <c r="F174" s="8">
        <f>D174+E174</f>
        <v>0</v>
      </c>
      <c r="G174" s="167"/>
      <c r="H174" s="167">
        <f>F174-G174</f>
        <v>0</v>
      </c>
      <c r="I174" s="168" t="e">
        <f>G174/F174</f>
        <v>#DIV/0!</v>
      </c>
      <c r="J174" s="169"/>
      <c r="K174" s="189"/>
      <c r="L174" s="168" t="e">
        <f>(K174+J174)/F174</f>
        <v>#DIV/0!</v>
      </c>
      <c r="M174" s="167">
        <f>K174+G174+J174</f>
        <v>0</v>
      </c>
      <c r="N174" s="167">
        <f>H174-K174-J174</f>
        <v>0</v>
      </c>
      <c r="O174" s="170" t="e">
        <f>M174/F174</f>
        <v>#DIV/0!</v>
      </c>
      <c r="P174" s="171"/>
      <c r="Q174" s="167"/>
      <c r="R174" s="167"/>
      <c r="S174" s="250">
        <f>+N174+C174+Q174+R174</f>
        <v>0</v>
      </c>
      <c r="T174" s="90" t="e">
        <f>+M174/(Q174+F174+R174+C174)</f>
        <v>#DIV/0!</v>
      </c>
      <c r="V174" s="8"/>
      <c r="W174" s="8"/>
      <c r="X174" s="8"/>
      <c r="Y174" s="59"/>
      <c r="Z174" s="8"/>
      <c r="AA174" s="8"/>
      <c r="AB174" s="8"/>
    </row>
    <row r="175" spans="1:28" s="91" customFormat="1" ht="12.75" hidden="1" x14ac:dyDescent="0.2">
      <c r="A175" s="89" t="s">
        <v>32</v>
      </c>
      <c r="B175" s="114"/>
      <c r="C175" s="79">
        <f>Jan!N175+Feb!N175</f>
        <v>0</v>
      </c>
      <c r="D175" s="167">
        <f>+X175+AB175</f>
        <v>0</v>
      </c>
      <c r="E175" s="167"/>
      <c r="F175" s="8">
        <f>D175+E175</f>
        <v>0</v>
      </c>
      <c r="G175" s="167"/>
      <c r="H175" s="167">
        <f>F175-G175</f>
        <v>0</v>
      </c>
      <c r="I175" s="168" t="e">
        <f>G175/F175</f>
        <v>#DIV/0!</v>
      </c>
      <c r="J175" s="169"/>
      <c r="K175" s="189"/>
      <c r="L175" s="168" t="e">
        <f>(K175+J175)/F175</f>
        <v>#DIV/0!</v>
      </c>
      <c r="M175" s="167">
        <f>K175+G175+J175</f>
        <v>0</v>
      </c>
      <c r="N175" s="167">
        <f>H175-K175-J175</f>
        <v>0</v>
      </c>
      <c r="O175" s="170" t="e">
        <f>M175/F175</f>
        <v>#DIV/0!</v>
      </c>
      <c r="P175" s="171"/>
      <c r="Q175" s="167"/>
      <c r="R175" s="167"/>
      <c r="S175" s="250">
        <f>+N175+C175+Q175+R175</f>
        <v>0</v>
      </c>
      <c r="T175" s="90" t="e">
        <f>+M175/(Q175+F175+R175+C175)</f>
        <v>#DIV/0!</v>
      </c>
      <c r="V175" s="8"/>
      <c r="W175" s="8"/>
      <c r="X175" s="8"/>
      <c r="Y175" s="59"/>
      <c r="Z175" s="8"/>
      <c r="AA175" s="8"/>
      <c r="AB175" s="8"/>
    </row>
    <row r="176" spans="1:28" s="91" customFormat="1" ht="12.75" hidden="1" x14ac:dyDescent="0.2">
      <c r="A176" s="89" t="s">
        <v>33</v>
      </c>
      <c r="B176" s="114"/>
      <c r="C176" s="79">
        <f>Jan!N176+Feb!N176</f>
        <v>0</v>
      </c>
      <c r="D176" s="167">
        <f>+X176+AB176</f>
        <v>0</v>
      </c>
      <c r="E176" s="167"/>
      <c r="F176" s="8">
        <f>D176+E176</f>
        <v>0</v>
      </c>
      <c r="G176" s="167"/>
      <c r="H176" s="167">
        <f>F176-G176</f>
        <v>0</v>
      </c>
      <c r="I176" s="168" t="e">
        <f>G176/F176</f>
        <v>#DIV/0!</v>
      </c>
      <c r="J176" s="169"/>
      <c r="K176" s="189"/>
      <c r="L176" s="168" t="e">
        <f>(K176+J176)/F176</f>
        <v>#DIV/0!</v>
      </c>
      <c r="M176" s="167">
        <f>K176+G176+J176</f>
        <v>0</v>
      </c>
      <c r="N176" s="167">
        <f>H176-K176-J176</f>
        <v>0</v>
      </c>
      <c r="O176" s="170" t="e">
        <f>M176/F176</f>
        <v>#DIV/0!</v>
      </c>
      <c r="P176" s="171"/>
      <c r="Q176" s="167"/>
      <c r="R176" s="167"/>
      <c r="S176" s="250">
        <f>+N176+C176+Q176+R176</f>
        <v>0</v>
      </c>
      <c r="T176" s="90" t="e">
        <f>+M176/(Q176+F176+R176+C176)</f>
        <v>#DIV/0!</v>
      </c>
      <c r="V176" s="8"/>
      <c r="W176" s="8"/>
      <c r="X176" s="8"/>
      <c r="Y176" s="59"/>
      <c r="Z176" s="8"/>
      <c r="AA176" s="8"/>
      <c r="AB176" s="8"/>
    </row>
    <row r="177" spans="1:28" hidden="1" x14ac:dyDescent="0.25">
      <c r="A177" s="92"/>
      <c r="B177" s="114"/>
      <c r="C177" s="18"/>
      <c r="D177" s="172"/>
      <c r="E177" s="172"/>
      <c r="F177" s="6"/>
      <c r="G177" s="172"/>
      <c r="H177" s="172"/>
      <c r="I177" s="173"/>
      <c r="J177" s="174"/>
      <c r="K177" s="245"/>
      <c r="L177" s="173"/>
      <c r="M177" s="172"/>
      <c r="N177" s="175"/>
      <c r="O177" s="176"/>
      <c r="Q177" s="172"/>
      <c r="R177" s="172"/>
      <c r="S177" s="245"/>
      <c r="T177" s="86"/>
      <c r="V177" s="6"/>
      <c r="W177" s="6"/>
      <c r="X177" s="6"/>
      <c r="Y177" s="48"/>
      <c r="Z177" s="6"/>
      <c r="AA177" s="6"/>
      <c r="AB177" s="6"/>
    </row>
    <row r="178" spans="1:28" s="80" customFormat="1" x14ac:dyDescent="0.25">
      <c r="A178" s="87" t="s">
        <v>92</v>
      </c>
      <c r="B178" s="113"/>
      <c r="C178" s="19">
        <f>SUM(C179:C182)</f>
        <v>53662733.630000003</v>
      </c>
      <c r="D178" s="235">
        <f>SUM(D179:D182)</f>
        <v>6058000</v>
      </c>
      <c r="E178" s="235">
        <f>SUM(E179:E182)</f>
        <v>93756925.800000012</v>
      </c>
      <c r="F178" s="7">
        <f>D178+E178</f>
        <v>99814925.800000012</v>
      </c>
      <c r="G178" s="235">
        <f>SUM(G179:G182)</f>
        <v>149439243.64999998</v>
      </c>
      <c r="H178" s="235">
        <f>F178-G178</f>
        <v>-49624317.849999964</v>
      </c>
      <c r="I178" s="161">
        <f>G178/F178</f>
        <v>1.4971632994992414</v>
      </c>
      <c r="J178" s="235">
        <f>SUM(J179:J182)</f>
        <v>252817.31</v>
      </c>
      <c r="K178" s="235">
        <f>SUM(K179:K182)</f>
        <v>12552353.040000001</v>
      </c>
      <c r="L178" s="161">
        <f>K178/F178</f>
        <v>0.12575627281586377</v>
      </c>
      <c r="M178" s="235">
        <f>K178+G178+J178</f>
        <v>162244413.99999997</v>
      </c>
      <c r="N178" s="256">
        <f>H178-K178-J178</f>
        <v>-62429488.199999966</v>
      </c>
      <c r="O178" s="257">
        <f>M178/F178</f>
        <v>1.6254524330869156</v>
      </c>
      <c r="P178" s="237"/>
      <c r="Q178" s="235">
        <f>SUM(Q179:Q182)</f>
        <v>0</v>
      </c>
      <c r="R178" s="235">
        <f>SUM(R179:R182)</f>
        <v>0</v>
      </c>
      <c r="S178" s="249">
        <f>+N178+C178+Q178+R178</f>
        <v>-8766754.569999963</v>
      </c>
      <c r="T178" s="88">
        <f>+M178/(Q178+F178+R178+C178)</f>
        <v>1.0571207210388716</v>
      </c>
      <c r="V178" s="7">
        <f>SUM(V179:V182)</f>
        <v>0</v>
      </c>
      <c r="W178" s="7">
        <f>SUM(W179:W182)</f>
        <v>0</v>
      </c>
      <c r="X178" s="7">
        <f>SUM(X179:X182)</f>
        <v>0</v>
      </c>
      <c r="Y178" s="42"/>
      <c r="Z178" s="7">
        <f>SUM(Z179:Z182)</f>
        <v>0</v>
      </c>
      <c r="AA178" s="7">
        <f>SUM(AA179:AA182)</f>
        <v>0</v>
      </c>
      <c r="AB178" s="7">
        <f>SUM(AB179:AB182)</f>
        <v>0</v>
      </c>
    </row>
    <row r="179" spans="1:28" s="80" customFormat="1" x14ac:dyDescent="0.25">
      <c r="A179" s="84" t="s">
        <v>31</v>
      </c>
      <c r="B179" s="113"/>
      <c r="C179" s="19">
        <f t="shared" ref="C179:E180" si="18">+C174+C169+C164+C159+C152+C147+C141+C133+C128+C120+C113+C106+C99</f>
        <v>3277851.8800000004</v>
      </c>
      <c r="D179" s="235">
        <f t="shared" si="18"/>
        <v>1396000</v>
      </c>
      <c r="E179" s="235">
        <f t="shared" si="18"/>
        <v>0</v>
      </c>
      <c r="F179" s="7">
        <f>D179+E179</f>
        <v>1396000</v>
      </c>
      <c r="G179" s="235">
        <f>+G174+G169+G164+G159+G152+G147+G141+G133+G128+G120+G113+G106+G99</f>
        <v>1258092.6400000001</v>
      </c>
      <c r="H179" s="235">
        <f>F179-G179</f>
        <v>137907.35999999987</v>
      </c>
      <c r="I179" s="161">
        <f>G179/F179</f>
        <v>0.90121249283667626</v>
      </c>
      <c r="J179" s="235">
        <f>+J174+J169+J164+J159+J152+J147+J141+J133+J128+J120+J113+J106+J99</f>
        <v>0</v>
      </c>
      <c r="K179" s="235">
        <f>+K174+K169+K164+K159+K152+K147+K141+K133+K128+K120+K113+K106+K99</f>
        <v>706666.41999999993</v>
      </c>
      <c r="L179" s="161">
        <f>K179/F179</f>
        <v>0.50620803724928365</v>
      </c>
      <c r="M179" s="235">
        <f>K179+G179+J179</f>
        <v>1964759.06</v>
      </c>
      <c r="N179" s="256">
        <f>H179-K179-J179</f>
        <v>-568759.06000000006</v>
      </c>
      <c r="O179" s="257">
        <f>M179/F179</f>
        <v>1.4074205300859599</v>
      </c>
      <c r="P179" s="237"/>
      <c r="Q179" s="235">
        <f>+Q174+Q169+Q164+Q159+Q152+Q147+Q141+Q133+Q128+Q120+Q113+Q106+Q99</f>
        <v>0</v>
      </c>
      <c r="R179" s="235">
        <f>+R174+R169+R164+R159+R152+R147+R141+R133+R128+R120+R113+R106+R99</f>
        <v>0</v>
      </c>
      <c r="S179" s="249">
        <f>+N179+C179+Q179+R179</f>
        <v>2709092.8200000003</v>
      </c>
      <c r="T179" s="88">
        <f>+M179/(Q179+F179+R179+C179)</f>
        <v>0.42037255575159554</v>
      </c>
      <c r="V179" s="7">
        <f t="shared" ref="V179:X180" si="19">+V174+V169+V164+V159+V152+V147+V141+V133+V128+V120+V113+V106+V99</f>
        <v>0</v>
      </c>
      <c r="W179" s="7">
        <f t="shared" si="19"/>
        <v>0</v>
      </c>
      <c r="X179" s="7">
        <f t="shared" si="19"/>
        <v>0</v>
      </c>
      <c r="Y179" s="42"/>
      <c r="Z179" s="7">
        <f t="shared" ref="Z179:AB180" si="20">+Z174+Z169+Z164+Z159+Z152+Z147+Z141+Z133+Z128+Z120+Z113+Z106+Z99</f>
        <v>0</v>
      </c>
      <c r="AA179" s="7">
        <f t="shared" si="20"/>
        <v>0</v>
      </c>
      <c r="AB179" s="7">
        <f t="shared" si="20"/>
        <v>0</v>
      </c>
    </row>
    <row r="180" spans="1:28" s="80" customFormat="1" x14ac:dyDescent="0.25">
      <c r="A180" s="84" t="s">
        <v>32</v>
      </c>
      <c r="B180" s="113"/>
      <c r="C180" s="19">
        <f t="shared" si="18"/>
        <v>50384881.75</v>
      </c>
      <c r="D180" s="235">
        <f t="shared" si="18"/>
        <v>4662000</v>
      </c>
      <c r="E180" s="235">
        <f t="shared" si="18"/>
        <v>93756925.800000012</v>
      </c>
      <c r="F180" s="7">
        <f>D180+E180</f>
        <v>98418925.800000012</v>
      </c>
      <c r="G180" s="235">
        <f>+G175+G170+G165+G160+G153+G148+G142+G134+G129+G121+G114+G107+G100</f>
        <v>148181151.00999999</v>
      </c>
      <c r="H180" s="235">
        <f>F180-G180</f>
        <v>-49762225.209999979</v>
      </c>
      <c r="I180" s="161">
        <f>G180/F180</f>
        <v>1.5056164229136504</v>
      </c>
      <c r="J180" s="235">
        <f>+J175+J170+J165+J160+J153+J148+J142+J134+J129+J121+J114+J107+J100</f>
        <v>252817.31</v>
      </c>
      <c r="K180" s="235">
        <f>+K175+K170+K165+K160+K153+K148+K142+K134+K129+K121+K114+K107+K100</f>
        <v>11845686.620000001</v>
      </c>
      <c r="L180" s="161">
        <f>K180/F180</f>
        <v>0.12035984465093602</v>
      </c>
      <c r="M180" s="235">
        <f>K180+G180+J180</f>
        <v>160279654.94</v>
      </c>
      <c r="N180" s="256">
        <f>H180-K180-J180</f>
        <v>-61860729.139999986</v>
      </c>
      <c r="O180" s="257">
        <f>M180/F180</f>
        <v>1.6285450551015868</v>
      </c>
      <c r="P180" s="237"/>
      <c r="Q180" s="235">
        <f>+Q175+Q170+Q165+Q160+Q153+Q148+Q142+Q134+Q129+Q121+Q114+Q107+Q100</f>
        <v>0</v>
      </c>
      <c r="R180" s="235">
        <f>+R175+R170+R165+R160+R153+R148+R142+R134+R129+R121+R114+R107+R100</f>
        <v>0</v>
      </c>
      <c r="S180" s="249">
        <f>+N180+C180+Q180+R180</f>
        <v>-11475847.389999986</v>
      </c>
      <c r="T180" s="88">
        <f>+M180/(Q180+F180+R180+C180)</f>
        <v>1.0771206569169538</v>
      </c>
      <c r="V180" s="7">
        <f t="shared" si="19"/>
        <v>0</v>
      </c>
      <c r="W180" s="7">
        <f t="shared" si="19"/>
        <v>0</v>
      </c>
      <c r="X180" s="7">
        <f t="shared" si="19"/>
        <v>0</v>
      </c>
      <c r="Y180" s="42"/>
      <c r="Z180" s="7">
        <f t="shared" si="20"/>
        <v>0</v>
      </c>
      <c r="AA180" s="7">
        <f t="shared" si="20"/>
        <v>0</v>
      </c>
      <c r="AB180" s="7">
        <f t="shared" si="20"/>
        <v>0</v>
      </c>
    </row>
    <row r="181" spans="1:28" s="80" customFormat="1" hidden="1" x14ac:dyDescent="0.25">
      <c r="A181" s="84" t="s">
        <v>54</v>
      </c>
      <c r="B181" s="113"/>
      <c r="C181" s="19">
        <f>C115</f>
        <v>0</v>
      </c>
      <c r="D181" s="235">
        <f>D115</f>
        <v>0</v>
      </c>
      <c r="E181" s="235">
        <f>E115</f>
        <v>0</v>
      </c>
      <c r="F181" s="7">
        <f>D181+E181</f>
        <v>0</v>
      </c>
      <c r="G181" s="235">
        <f>G115</f>
        <v>0</v>
      </c>
      <c r="H181" s="235">
        <f>F181-G181</f>
        <v>0</v>
      </c>
      <c r="I181" s="161" t="e">
        <f>G181/F181</f>
        <v>#DIV/0!</v>
      </c>
      <c r="J181" s="235">
        <f>J115</f>
        <v>0</v>
      </c>
      <c r="K181" s="235">
        <f>K115</f>
        <v>0</v>
      </c>
      <c r="L181" s="161" t="e">
        <f>K181/F181</f>
        <v>#DIV/0!</v>
      </c>
      <c r="M181" s="235">
        <f>K181+G181+J181</f>
        <v>0</v>
      </c>
      <c r="N181" s="256">
        <f>H181-K181-J181</f>
        <v>0</v>
      </c>
      <c r="O181" s="257" t="e">
        <f>M181/F181</f>
        <v>#DIV/0!</v>
      </c>
      <c r="P181" s="237"/>
      <c r="Q181" s="235">
        <f>Q115</f>
        <v>0</v>
      </c>
      <c r="R181" s="235">
        <f>R115</f>
        <v>0</v>
      </c>
      <c r="S181" s="249">
        <f>+N181+C181+Q181+R181</f>
        <v>0</v>
      </c>
      <c r="T181" s="88" t="e">
        <f>+M181/(Q181+F181+R181+C181)</f>
        <v>#DIV/0!</v>
      </c>
      <c r="V181" s="7">
        <f>V115</f>
        <v>0</v>
      </c>
      <c r="W181" s="7">
        <f>W115</f>
        <v>0</v>
      </c>
      <c r="X181" s="7">
        <f>X115</f>
        <v>0</v>
      </c>
      <c r="Y181" s="42"/>
      <c r="Z181" s="7">
        <f>Z115</f>
        <v>0</v>
      </c>
      <c r="AA181" s="7">
        <f>AA115</f>
        <v>0</v>
      </c>
      <c r="AB181" s="7">
        <f>AB115</f>
        <v>0</v>
      </c>
    </row>
    <row r="182" spans="1:28" s="80" customFormat="1" hidden="1" x14ac:dyDescent="0.25">
      <c r="A182" s="84" t="s">
        <v>33</v>
      </c>
      <c r="B182" s="113"/>
      <c r="C182" s="19">
        <f>+C176+C171+C166+C161+C154+C149+C143+C135+C130+C122+C116+C108+C101</f>
        <v>0</v>
      </c>
      <c r="D182" s="235">
        <f>+D176+D171+D166+D161+D154+D149+D143+D135+D130+D122+D116+D108+D101</f>
        <v>0</v>
      </c>
      <c r="E182" s="235">
        <f>+E176+E171+E166+E161+E154+E149+E143+E135+E130+E122+E116+E108+E101</f>
        <v>0</v>
      </c>
      <c r="F182" s="7">
        <f>D182+E182</f>
        <v>0</v>
      </c>
      <c r="G182" s="235">
        <f>+G176+G171+G166+G161+G154+G149+G143+G135+G130+G122+G116+G108+G101</f>
        <v>0</v>
      </c>
      <c r="H182" s="235">
        <f>F182-G182</f>
        <v>0</v>
      </c>
      <c r="I182" s="161" t="e">
        <f>G182/F182</f>
        <v>#DIV/0!</v>
      </c>
      <c r="J182" s="235">
        <f>+J176+J171+J166+J161+J154+J149+J143+J135+J130+J122+J116+J108+J101</f>
        <v>0</v>
      </c>
      <c r="K182" s="235">
        <f>+K176+K171+K166+K161+K154+K149+K143+K135+K130+K122+K116+K108+K101</f>
        <v>0</v>
      </c>
      <c r="L182" s="161" t="e">
        <f>K182/F182</f>
        <v>#DIV/0!</v>
      </c>
      <c r="M182" s="235">
        <f>K182+G182+J182</f>
        <v>0</v>
      </c>
      <c r="N182" s="256">
        <f>H182-K182-J182</f>
        <v>0</v>
      </c>
      <c r="O182" s="257" t="e">
        <f>M182/F182</f>
        <v>#DIV/0!</v>
      </c>
      <c r="P182" s="237"/>
      <c r="Q182" s="235">
        <f>+Q176+Q171+Q166+Q161+Q154+Q149+Q143+Q135+Q130+Q122+Q116+Q108+Q101</f>
        <v>0</v>
      </c>
      <c r="R182" s="235">
        <f>+R176+R171+R166+R161+R154+R149+R143+R135+R130+R122+R116+R108+R101</f>
        <v>0</v>
      </c>
      <c r="S182" s="249">
        <f>+N182+C182+Q182+R182</f>
        <v>0</v>
      </c>
      <c r="T182" s="88" t="e">
        <f>+M182/(Q182+F182+R182+C182)</f>
        <v>#DIV/0!</v>
      </c>
      <c r="V182" s="7">
        <f>+V176+V171+V166+V161+V154+V149+V143+V135+V130+V122+V116+V108+V101</f>
        <v>0</v>
      </c>
      <c r="W182" s="7">
        <f>+W176+W171+W166+W161+W154+W149+W143+W135+W130+W122+W116+W108+W101</f>
        <v>0</v>
      </c>
      <c r="X182" s="7">
        <f>+X176+X171+X166+X161+X154+X149+X143+X135+X130+X122+X116+X108+X101</f>
        <v>0</v>
      </c>
      <c r="Y182" s="42"/>
      <c r="Z182" s="7">
        <f>+Z176+Z171+Z166+Z161+Z154+Z149+Z143+Z135+Z130+Z122+Z116+Z108+Z101</f>
        <v>0</v>
      </c>
      <c r="AA182" s="7">
        <f>+AA176+AA171+AA166+AA161+AA154+AA149+AA143+AA135+AA130+AA122+AA116+AA108+AA101</f>
        <v>0</v>
      </c>
      <c r="AB182" s="7">
        <f>+AB176+AB171+AB166+AB161+AB154+AB149+AB143+AB135+AB130+AB122+AB116+AB108+AB101</f>
        <v>0</v>
      </c>
    </row>
    <row r="183" spans="1:28" x14ac:dyDescent="0.25">
      <c r="A183" s="92"/>
      <c r="B183" s="114"/>
      <c r="C183" s="18"/>
      <c r="D183" s="172"/>
      <c r="E183" s="172"/>
      <c r="F183" s="6"/>
      <c r="G183" s="172"/>
      <c r="H183" s="172"/>
      <c r="I183" s="173"/>
      <c r="J183" s="174"/>
      <c r="K183" s="245"/>
      <c r="L183" s="173"/>
      <c r="M183" s="172"/>
      <c r="N183" s="175"/>
      <c r="O183" s="176"/>
      <c r="Q183" s="172"/>
      <c r="R183" s="172"/>
      <c r="S183" s="245"/>
      <c r="T183" s="86"/>
      <c r="V183" s="6"/>
      <c r="W183" s="6"/>
      <c r="X183" s="6"/>
      <c r="Y183" s="48"/>
      <c r="Z183" s="6"/>
      <c r="AA183" s="6"/>
      <c r="AB183" s="6"/>
    </row>
    <row r="184" spans="1:28" ht="45" x14ac:dyDescent="0.25">
      <c r="A184" s="97" t="s">
        <v>93</v>
      </c>
      <c r="B184" s="113"/>
      <c r="C184" s="18"/>
      <c r="D184" s="172"/>
      <c r="E184" s="172"/>
      <c r="F184" s="6"/>
      <c r="G184" s="172"/>
      <c r="H184" s="172"/>
      <c r="I184" s="173"/>
      <c r="J184" s="174"/>
      <c r="K184" s="245"/>
      <c r="L184" s="173"/>
      <c r="M184" s="172"/>
      <c r="N184" s="175"/>
      <c r="O184" s="176"/>
      <c r="Q184" s="172"/>
      <c r="R184" s="172"/>
      <c r="S184" s="245"/>
      <c r="T184" s="86"/>
      <c r="V184" s="6"/>
      <c r="W184" s="6"/>
      <c r="X184" s="6"/>
      <c r="Y184" s="48"/>
      <c r="Z184" s="6"/>
      <c r="AA184" s="6"/>
      <c r="AB184" s="6"/>
    </row>
    <row r="185" spans="1:28" x14ac:dyDescent="0.25">
      <c r="A185" s="84"/>
      <c r="B185" s="113"/>
      <c r="C185" s="18"/>
      <c r="D185" s="172"/>
      <c r="E185" s="172"/>
      <c r="F185" s="6"/>
      <c r="G185" s="172"/>
      <c r="H185" s="172"/>
      <c r="I185" s="173"/>
      <c r="J185" s="174"/>
      <c r="K185" s="245"/>
      <c r="L185" s="173"/>
      <c r="M185" s="172"/>
      <c r="N185" s="175"/>
      <c r="O185" s="176"/>
      <c r="Q185" s="172"/>
      <c r="R185" s="172"/>
      <c r="S185" s="245"/>
      <c r="T185" s="86"/>
      <c r="V185" s="6"/>
      <c r="W185" s="6"/>
      <c r="X185" s="6"/>
      <c r="Y185" s="48"/>
      <c r="Z185" s="6"/>
      <c r="AA185" s="6"/>
      <c r="AB185" s="6"/>
    </row>
    <row r="186" spans="1:28" ht="30" x14ac:dyDescent="0.25">
      <c r="A186" s="87" t="s">
        <v>94</v>
      </c>
      <c r="B186" s="113" t="s">
        <v>95</v>
      </c>
      <c r="C186" s="19">
        <f>SUM(C187:C189)</f>
        <v>3624778.51</v>
      </c>
      <c r="D186" s="234">
        <f>SUM(D187:D189)</f>
        <v>0</v>
      </c>
      <c r="E186" s="234">
        <f>SUM(E187:E189)</f>
        <v>5046865.82</v>
      </c>
      <c r="F186" s="52">
        <f>D186+E186</f>
        <v>5046865.82</v>
      </c>
      <c r="G186" s="234">
        <f>SUM(G187:G189)</f>
        <v>2072920.76</v>
      </c>
      <c r="H186" s="234">
        <f>F186-G186</f>
        <v>2973945.0600000005</v>
      </c>
      <c r="I186" s="161">
        <f>G186/F186</f>
        <v>0.4107342723052621</v>
      </c>
      <c r="J186" s="234">
        <f>SUM(J187:J189)</f>
        <v>159535.95000000001</v>
      </c>
      <c r="K186" s="234">
        <f>SUM(K187:K189)</f>
        <v>968674.89</v>
      </c>
      <c r="L186" s="161">
        <f>(K186+J186)/F186</f>
        <v>0.22354682692951008</v>
      </c>
      <c r="M186" s="234">
        <f>K186+G186+J186</f>
        <v>3201131.6</v>
      </c>
      <c r="N186" s="247">
        <f>H186-K186-J186</f>
        <v>1845734.2200000004</v>
      </c>
      <c r="O186" s="161">
        <f>M186/F186</f>
        <v>0.63428109923477216</v>
      </c>
      <c r="P186" s="248"/>
      <c r="Q186" s="234">
        <f>SUM(Q187:Q189)</f>
        <v>0</v>
      </c>
      <c r="R186" s="234">
        <f>SUM(R187:R189)</f>
        <v>0</v>
      </c>
      <c r="S186" s="249">
        <f>+N186+C186+Q186+R186</f>
        <v>5470512.7300000004</v>
      </c>
      <c r="T186" s="88">
        <f>+M186/(Q186+F186+R186+C186)</f>
        <v>0.36914931911189214</v>
      </c>
      <c r="V186" s="7">
        <f>SUM(V187:V189)</f>
        <v>0</v>
      </c>
      <c r="W186" s="7">
        <f>SUM(W187:W189)</f>
        <v>0</v>
      </c>
      <c r="X186" s="7">
        <f>SUM(X187:X189)</f>
        <v>0</v>
      </c>
      <c r="Y186" s="48"/>
      <c r="Z186" s="7">
        <f>SUM(Z187:Z189)</f>
        <v>0</v>
      </c>
      <c r="AA186" s="7">
        <f>SUM(AA187:AA189)</f>
        <v>0</v>
      </c>
      <c r="AB186" s="7">
        <f>SUM(AB187:AB189)</f>
        <v>0</v>
      </c>
    </row>
    <row r="187" spans="1:28" s="91" customFormat="1" ht="12.75" hidden="1" x14ac:dyDescent="0.2">
      <c r="A187" s="89" t="s">
        <v>31</v>
      </c>
      <c r="B187" s="114"/>
      <c r="C187" s="79">
        <f>Jan!N187+Feb!N187</f>
        <v>0</v>
      </c>
      <c r="D187" s="167">
        <f>+X187+AB187</f>
        <v>0</v>
      </c>
      <c r="E187" s="167"/>
      <c r="F187" s="8">
        <f>D187+E187</f>
        <v>0</v>
      </c>
      <c r="G187" s="167"/>
      <c r="H187" s="167">
        <f>F187-G187</f>
        <v>0</v>
      </c>
      <c r="I187" s="168" t="e">
        <f>G187/F187</f>
        <v>#DIV/0!</v>
      </c>
      <c r="J187" s="169"/>
      <c r="K187" s="189"/>
      <c r="L187" s="168" t="e">
        <f>(K187+J187)/F187</f>
        <v>#DIV/0!</v>
      </c>
      <c r="M187" s="167">
        <f>K187+G187+J187</f>
        <v>0</v>
      </c>
      <c r="N187" s="167">
        <f>H187-K187-J187</f>
        <v>0</v>
      </c>
      <c r="O187" s="170" t="e">
        <f>M187/F187</f>
        <v>#DIV/0!</v>
      </c>
      <c r="P187" s="171"/>
      <c r="Q187" s="167"/>
      <c r="R187" s="167"/>
      <c r="S187" s="250">
        <f>+N187+C187+Q187+R187</f>
        <v>0</v>
      </c>
      <c r="T187" s="90" t="e">
        <f>+M187/(Q187+F187+R187+C187)</f>
        <v>#DIV/0!</v>
      </c>
      <c r="V187" s="8"/>
      <c r="W187" s="8"/>
      <c r="X187" s="8"/>
      <c r="Y187" s="59"/>
      <c r="Z187" s="8"/>
      <c r="AA187" s="8"/>
      <c r="AB187" s="8"/>
    </row>
    <row r="188" spans="1:28" s="91" customFormat="1" ht="12.75" x14ac:dyDescent="0.2">
      <c r="A188" s="89" t="s">
        <v>32</v>
      </c>
      <c r="B188" s="114"/>
      <c r="C188" s="79">
        <f>Jan!N188+Feb!N188</f>
        <v>3624778.51</v>
      </c>
      <c r="D188" s="167">
        <f>+X188+AB188</f>
        <v>0</v>
      </c>
      <c r="E188" s="167">
        <v>5046865.82</v>
      </c>
      <c r="F188" s="8">
        <f>D188+E188</f>
        <v>5046865.82</v>
      </c>
      <c r="G188" s="167">
        <v>2072920.76</v>
      </c>
      <c r="H188" s="167">
        <f>F188-G188</f>
        <v>2973945.0600000005</v>
      </c>
      <c r="I188" s="168">
        <f>G188/F188</f>
        <v>0.4107342723052621</v>
      </c>
      <c r="J188" s="169">
        <v>159535.95000000001</v>
      </c>
      <c r="K188" s="189">
        <v>968674.89</v>
      </c>
      <c r="L188" s="168">
        <f>(K188+J188)/F188</f>
        <v>0.22354682692951008</v>
      </c>
      <c r="M188" s="167">
        <f>K188+G188+J188</f>
        <v>3201131.6</v>
      </c>
      <c r="N188" s="167">
        <f>H188-K188-J188</f>
        <v>1845734.2200000004</v>
      </c>
      <c r="O188" s="170">
        <f>M188/F188</f>
        <v>0.63428109923477216</v>
      </c>
      <c r="P188" s="171"/>
      <c r="Q188" s="167"/>
      <c r="R188" s="167"/>
      <c r="S188" s="250">
        <f>+N188+C188+Q188+R188</f>
        <v>5470512.7300000004</v>
      </c>
      <c r="T188" s="90">
        <f>+M188/(Q188+F188+R188+C188)</f>
        <v>0.36914931911189214</v>
      </c>
      <c r="V188" s="8"/>
      <c r="W188" s="8"/>
      <c r="X188" s="8"/>
      <c r="Y188" s="59"/>
      <c r="Z188" s="8"/>
      <c r="AA188" s="8"/>
      <c r="AB188" s="8"/>
    </row>
    <row r="189" spans="1:28" s="91" customFormat="1" ht="12.75" hidden="1" x14ac:dyDescent="0.2">
      <c r="A189" s="89" t="s">
        <v>33</v>
      </c>
      <c r="B189" s="114"/>
      <c r="C189" s="79">
        <f>Jan!N189+Feb!N189</f>
        <v>0</v>
      </c>
      <c r="D189" s="167">
        <f>+X189+AB189</f>
        <v>0</v>
      </c>
      <c r="E189" s="167"/>
      <c r="F189" s="8">
        <f>D189+E189</f>
        <v>0</v>
      </c>
      <c r="G189" s="167"/>
      <c r="H189" s="167">
        <f>F189-G189</f>
        <v>0</v>
      </c>
      <c r="I189" s="168" t="e">
        <f>G189/F189</f>
        <v>#DIV/0!</v>
      </c>
      <c r="J189" s="169"/>
      <c r="K189" s="189"/>
      <c r="L189" s="168" t="e">
        <f>(K189+J189)/F189</f>
        <v>#DIV/0!</v>
      </c>
      <c r="M189" s="167">
        <f>K189+G189+J189</f>
        <v>0</v>
      </c>
      <c r="N189" s="167">
        <f>H189-K189-J189</f>
        <v>0</v>
      </c>
      <c r="O189" s="170" t="e">
        <f>M189/F189</f>
        <v>#DIV/0!</v>
      </c>
      <c r="P189" s="171"/>
      <c r="Q189" s="167"/>
      <c r="R189" s="167"/>
      <c r="S189" s="250">
        <f>+N189+C189+Q189+R189</f>
        <v>0</v>
      </c>
      <c r="T189" s="90" t="e">
        <f>+M189/(Q189+F189+R189+C189)</f>
        <v>#DIV/0!</v>
      </c>
      <c r="V189" s="8"/>
      <c r="W189" s="8"/>
      <c r="X189" s="8"/>
      <c r="Y189" s="59"/>
      <c r="Z189" s="8"/>
      <c r="AA189" s="8"/>
      <c r="AB189" s="8"/>
    </row>
    <row r="190" spans="1:28" x14ac:dyDescent="0.25">
      <c r="A190" s="92"/>
      <c r="B190" s="114"/>
      <c r="C190" s="18"/>
      <c r="D190" s="172"/>
      <c r="E190" s="172"/>
      <c r="F190" s="6"/>
      <c r="G190" s="172" t="s">
        <v>241</v>
      </c>
      <c r="H190" s="172"/>
      <c r="I190" s="173"/>
      <c r="J190" s="174"/>
      <c r="K190" s="260"/>
      <c r="L190" s="173"/>
      <c r="M190" s="172"/>
      <c r="N190" s="175"/>
      <c r="O190" s="176"/>
      <c r="Q190" s="172"/>
      <c r="R190" s="172"/>
      <c r="S190" s="245"/>
      <c r="T190" s="86"/>
      <c r="V190" s="6"/>
      <c r="W190" s="6"/>
      <c r="X190" s="6"/>
      <c r="Y190" s="48"/>
      <c r="Z190" s="6"/>
      <c r="AA190" s="6"/>
      <c r="AB190" s="6"/>
    </row>
    <row r="191" spans="1:28" hidden="1" x14ac:dyDescent="0.25">
      <c r="A191" s="87" t="s">
        <v>96</v>
      </c>
      <c r="B191" s="113" t="s">
        <v>97</v>
      </c>
      <c r="C191" s="19">
        <f>SUM(C192:C194)</f>
        <v>0</v>
      </c>
      <c r="D191" s="234">
        <f>SUM(D192:D194)</f>
        <v>0</v>
      </c>
      <c r="E191" s="234">
        <f>SUM(E192:E194)</f>
        <v>0</v>
      </c>
      <c r="F191" s="52">
        <f>D191+E191</f>
        <v>0</v>
      </c>
      <c r="G191" s="234">
        <f>SUM(G192:G194)</f>
        <v>0</v>
      </c>
      <c r="H191" s="234">
        <f>F191-G191</f>
        <v>0</v>
      </c>
      <c r="I191" s="161" t="e">
        <f>G191/F191</f>
        <v>#DIV/0!</v>
      </c>
      <c r="J191" s="234">
        <f>SUM(J192:J194)</f>
        <v>0</v>
      </c>
      <c r="K191" s="234">
        <f>SUM(K192:K194)</f>
        <v>0</v>
      </c>
      <c r="L191" s="161" t="e">
        <f>(K191+J191)/F191</f>
        <v>#DIV/0!</v>
      </c>
      <c r="M191" s="234">
        <f>K191+G191+J191</f>
        <v>0</v>
      </c>
      <c r="N191" s="247">
        <f>H191-K191-J191</f>
        <v>0</v>
      </c>
      <c r="O191" s="161" t="e">
        <f>M191/F191</f>
        <v>#DIV/0!</v>
      </c>
      <c r="P191" s="248"/>
      <c r="Q191" s="234">
        <f>SUM(Q192:Q194)</f>
        <v>0</v>
      </c>
      <c r="R191" s="234">
        <f>SUM(R192:R194)</f>
        <v>0</v>
      </c>
      <c r="S191" s="249">
        <f>+N191+C191+Q191+R191</f>
        <v>0</v>
      </c>
      <c r="T191" s="88" t="e">
        <f>+M191/(Q191+F191+R191+C191)</f>
        <v>#DIV/0!</v>
      </c>
      <c r="V191" s="7">
        <f>SUM(V192:V194)</f>
        <v>0</v>
      </c>
      <c r="W191" s="7">
        <f>SUM(W192:W194)</f>
        <v>0</v>
      </c>
      <c r="X191" s="7">
        <f>SUM(X192:X194)</f>
        <v>0</v>
      </c>
      <c r="Y191" s="48"/>
      <c r="Z191" s="7">
        <f>SUM(Z192:Z194)</f>
        <v>0</v>
      </c>
      <c r="AA191" s="7">
        <f>SUM(AA192:AA194)</f>
        <v>0</v>
      </c>
      <c r="AB191" s="7">
        <f>SUM(AB192:AB194)</f>
        <v>0</v>
      </c>
    </row>
    <row r="192" spans="1:28" s="91" customFormat="1" ht="12.75" hidden="1" x14ac:dyDescent="0.2">
      <c r="A192" s="89" t="s">
        <v>31</v>
      </c>
      <c r="B192" s="114"/>
      <c r="C192" s="79">
        <f>Jan!N192+Feb!N192</f>
        <v>0</v>
      </c>
      <c r="D192" s="167">
        <f>+X192+AB192</f>
        <v>0</v>
      </c>
      <c r="E192" s="167"/>
      <c r="F192" s="8">
        <f>D192+E192</f>
        <v>0</v>
      </c>
      <c r="G192" s="167"/>
      <c r="H192" s="167">
        <f>F192-G192</f>
        <v>0</v>
      </c>
      <c r="I192" s="168" t="e">
        <f>G192/F192</f>
        <v>#DIV/0!</v>
      </c>
      <c r="J192" s="169"/>
      <c r="K192" s="189"/>
      <c r="L192" s="168" t="e">
        <f>(K192+J192)/F192</f>
        <v>#DIV/0!</v>
      </c>
      <c r="M192" s="167">
        <f>K192+G192+J192</f>
        <v>0</v>
      </c>
      <c r="N192" s="167">
        <f>H192-K192-J192</f>
        <v>0</v>
      </c>
      <c r="O192" s="170" t="e">
        <f>M192/F192</f>
        <v>#DIV/0!</v>
      </c>
      <c r="P192" s="171"/>
      <c r="Q192" s="167"/>
      <c r="R192" s="167"/>
      <c r="S192" s="250">
        <f>+N192+C192+Q192+R192</f>
        <v>0</v>
      </c>
      <c r="T192" s="90" t="e">
        <f>+M192/(Q192+F192+R192+C192)</f>
        <v>#DIV/0!</v>
      </c>
      <c r="V192" s="8"/>
      <c r="W192" s="8"/>
      <c r="X192" s="8"/>
      <c r="Y192" s="59"/>
      <c r="Z192" s="8"/>
      <c r="AA192" s="8"/>
      <c r="AB192" s="8"/>
    </row>
    <row r="193" spans="1:28" s="91" customFormat="1" ht="12.75" hidden="1" x14ac:dyDescent="0.2">
      <c r="A193" s="89" t="s">
        <v>32</v>
      </c>
      <c r="B193" s="114"/>
      <c r="C193" s="79">
        <f>Jan!N193+Feb!N193</f>
        <v>0</v>
      </c>
      <c r="D193" s="167">
        <f>+X193+AB193</f>
        <v>0</v>
      </c>
      <c r="E193" s="167"/>
      <c r="F193" s="8">
        <f>D193+E193</f>
        <v>0</v>
      </c>
      <c r="G193" s="167"/>
      <c r="H193" s="167">
        <f>F193-G193</f>
        <v>0</v>
      </c>
      <c r="I193" s="168" t="e">
        <f>G193/F193</f>
        <v>#DIV/0!</v>
      </c>
      <c r="J193" s="169"/>
      <c r="K193" s="189"/>
      <c r="L193" s="168" t="e">
        <f>(K193+J193)/F193</f>
        <v>#DIV/0!</v>
      </c>
      <c r="M193" s="167">
        <f>K193+G193+J193</f>
        <v>0</v>
      </c>
      <c r="N193" s="167">
        <f>H193-K193-J193</f>
        <v>0</v>
      </c>
      <c r="O193" s="170" t="e">
        <f>M193/F193</f>
        <v>#DIV/0!</v>
      </c>
      <c r="P193" s="171"/>
      <c r="Q193" s="167"/>
      <c r="R193" s="167"/>
      <c r="S193" s="250">
        <f>+N193+C193+Q193+R193</f>
        <v>0</v>
      </c>
      <c r="T193" s="90" t="e">
        <f>+M193/(Q193+F193+R193+C193)</f>
        <v>#DIV/0!</v>
      </c>
      <c r="V193" s="8"/>
      <c r="W193" s="8"/>
      <c r="X193" s="8"/>
      <c r="Y193" s="59"/>
      <c r="Z193" s="8"/>
      <c r="AA193" s="8"/>
      <c r="AB193" s="8"/>
    </row>
    <row r="194" spans="1:28" s="91" customFormat="1" ht="12.75" hidden="1" x14ac:dyDescent="0.2">
      <c r="A194" s="89" t="s">
        <v>33</v>
      </c>
      <c r="B194" s="114"/>
      <c r="C194" s="79">
        <f>Jan!N194+Feb!N194</f>
        <v>0</v>
      </c>
      <c r="D194" s="167">
        <f>+X194+AB194</f>
        <v>0</v>
      </c>
      <c r="E194" s="167"/>
      <c r="F194" s="8">
        <f>D194+E194</f>
        <v>0</v>
      </c>
      <c r="G194" s="167"/>
      <c r="H194" s="167">
        <f>F194-G194</f>
        <v>0</v>
      </c>
      <c r="I194" s="168" t="e">
        <f>G194/F194</f>
        <v>#DIV/0!</v>
      </c>
      <c r="J194" s="169"/>
      <c r="K194" s="189"/>
      <c r="L194" s="168" t="e">
        <f>(K194+J194)/F194</f>
        <v>#DIV/0!</v>
      </c>
      <c r="M194" s="167">
        <f>K194+G194+J194</f>
        <v>0</v>
      </c>
      <c r="N194" s="167">
        <f>H194-K194-J194</f>
        <v>0</v>
      </c>
      <c r="O194" s="170" t="e">
        <f>M194/F194</f>
        <v>#DIV/0!</v>
      </c>
      <c r="P194" s="171"/>
      <c r="Q194" s="167"/>
      <c r="R194" s="167"/>
      <c r="S194" s="250">
        <f>+N194+C194+Q194+R194</f>
        <v>0</v>
      </c>
      <c r="T194" s="90" t="e">
        <f>+M194/(Q194+F194+R194+C194)</f>
        <v>#DIV/0!</v>
      </c>
      <c r="V194" s="8"/>
      <c r="W194" s="8"/>
      <c r="X194" s="8"/>
      <c r="Y194" s="59"/>
      <c r="Z194" s="8"/>
      <c r="AA194" s="8"/>
      <c r="AB194" s="8"/>
    </row>
    <row r="195" spans="1:28" hidden="1" x14ac:dyDescent="0.25">
      <c r="A195" s="92"/>
      <c r="B195" s="114"/>
      <c r="C195" s="18"/>
      <c r="D195" s="172"/>
      <c r="E195" s="172"/>
      <c r="F195" s="6"/>
      <c r="G195" s="172"/>
      <c r="H195" s="172"/>
      <c r="I195" s="173"/>
      <c r="J195" s="174"/>
      <c r="K195" s="245"/>
      <c r="L195" s="173"/>
      <c r="M195" s="172"/>
      <c r="N195" s="175"/>
      <c r="O195" s="176"/>
      <c r="Q195" s="172"/>
      <c r="R195" s="172"/>
      <c r="S195" s="245"/>
      <c r="T195" s="86"/>
      <c r="V195" s="6"/>
      <c r="W195" s="6"/>
      <c r="X195" s="6"/>
      <c r="Y195" s="48"/>
      <c r="Z195" s="6"/>
      <c r="AA195" s="6"/>
      <c r="AB195" s="6"/>
    </row>
    <row r="196" spans="1:28" x14ac:dyDescent="0.25">
      <c r="A196" s="87" t="s">
        <v>98</v>
      </c>
      <c r="B196" s="113" t="s">
        <v>99</v>
      </c>
      <c r="C196" s="19">
        <f>SUM(C197:C199)</f>
        <v>-13686679.740000002</v>
      </c>
      <c r="D196" s="234">
        <f>SUM(D197:D199)</f>
        <v>0</v>
      </c>
      <c r="E196" s="234">
        <f>SUM(E197:E199)</f>
        <v>15621795</v>
      </c>
      <c r="F196" s="52">
        <f>D196+E196</f>
        <v>15621795</v>
      </c>
      <c r="G196" s="234">
        <f>SUM(G197:G199)</f>
        <v>392055.72</v>
      </c>
      <c r="H196" s="234">
        <f>F196-G196</f>
        <v>15229739.279999999</v>
      </c>
      <c r="I196" s="161">
        <f>G196/F196</f>
        <v>2.5096713917958851E-2</v>
      </c>
      <c r="J196" s="234">
        <f>SUM(J197:J199)</f>
        <v>138315</v>
      </c>
      <c r="K196" s="234">
        <f>SUM(K197:K199)</f>
        <v>8060263.5599999996</v>
      </c>
      <c r="L196" s="161">
        <f>(K196+J196)/F196</f>
        <v>0.52481667823703992</v>
      </c>
      <c r="M196" s="234">
        <f>K196+G196+J196</f>
        <v>8590634.2799999993</v>
      </c>
      <c r="N196" s="247">
        <f>H196-K196-J196</f>
        <v>7031160.7199999997</v>
      </c>
      <c r="O196" s="161">
        <f>M196/F196</f>
        <v>0.54991339215499879</v>
      </c>
      <c r="P196" s="248"/>
      <c r="Q196" s="234">
        <f>SUM(Q197:Q199)</f>
        <v>0</v>
      </c>
      <c r="R196" s="234">
        <f>SUM(R197:R199)</f>
        <v>0</v>
      </c>
      <c r="S196" s="249">
        <f>+N196+C196+Q196+R196</f>
        <v>-6655519.0200000023</v>
      </c>
      <c r="T196" s="88">
        <f>+M196/(Q196+F196+R196+C196)</f>
        <v>4.4393398458343034</v>
      </c>
      <c r="V196" s="7">
        <f>SUM(V197:V199)</f>
        <v>0</v>
      </c>
      <c r="W196" s="7">
        <f>SUM(W197:W199)</f>
        <v>0</v>
      </c>
      <c r="X196" s="7">
        <f>SUM(X197:X199)</f>
        <v>0</v>
      </c>
      <c r="Y196" s="48"/>
      <c r="Z196" s="7">
        <f>SUM(Z197:Z199)</f>
        <v>0</v>
      </c>
      <c r="AA196" s="7">
        <f>SUM(AA197:AA199)</f>
        <v>0</v>
      </c>
      <c r="AB196" s="7">
        <f>SUM(AB197:AB199)</f>
        <v>0</v>
      </c>
    </row>
    <row r="197" spans="1:28" s="91" customFormat="1" ht="12.75" hidden="1" x14ac:dyDescent="0.2">
      <c r="A197" s="89" t="s">
        <v>31</v>
      </c>
      <c r="B197" s="114"/>
      <c r="C197" s="79">
        <f>Jan!N197+Feb!N197</f>
        <v>0</v>
      </c>
      <c r="D197" s="167">
        <f>+X197+AB197</f>
        <v>0</v>
      </c>
      <c r="E197" s="167"/>
      <c r="F197" s="8">
        <f>D197+E197</f>
        <v>0</v>
      </c>
      <c r="G197" s="167"/>
      <c r="H197" s="167">
        <f>F197-G197</f>
        <v>0</v>
      </c>
      <c r="I197" s="168" t="e">
        <f>G197/F197</f>
        <v>#DIV/0!</v>
      </c>
      <c r="J197" s="169"/>
      <c r="K197" s="189"/>
      <c r="L197" s="168" t="e">
        <f>(K197+J197)/F197</f>
        <v>#DIV/0!</v>
      </c>
      <c r="M197" s="167">
        <f>K197+G197+J197</f>
        <v>0</v>
      </c>
      <c r="N197" s="167">
        <f>H197-K197-J197</f>
        <v>0</v>
      </c>
      <c r="O197" s="170" t="e">
        <f>M197/F197</f>
        <v>#DIV/0!</v>
      </c>
      <c r="P197" s="171"/>
      <c r="Q197" s="167"/>
      <c r="R197" s="167"/>
      <c r="S197" s="250">
        <f>+N197+C197+Q197+R197</f>
        <v>0</v>
      </c>
      <c r="T197" s="90" t="e">
        <f>+M197/(Q197+F197+R197+C197)</f>
        <v>#DIV/0!</v>
      </c>
      <c r="V197" s="8"/>
      <c r="W197" s="8"/>
      <c r="X197" s="8"/>
      <c r="Y197" s="59"/>
      <c r="Z197" s="8"/>
      <c r="AA197" s="8"/>
      <c r="AB197" s="8"/>
    </row>
    <row r="198" spans="1:28" s="91" customFormat="1" ht="12.75" x14ac:dyDescent="0.2">
      <c r="A198" s="89" t="s">
        <v>32</v>
      </c>
      <c r="B198" s="114"/>
      <c r="C198" s="79">
        <f>Jan!N198+Feb!N198</f>
        <v>-13686679.740000002</v>
      </c>
      <c r="D198" s="167">
        <f>+X198+AB198</f>
        <v>0</v>
      </c>
      <c r="E198" s="167">
        <v>15621795</v>
      </c>
      <c r="F198" s="8">
        <f>D198+E198</f>
        <v>15621795</v>
      </c>
      <c r="G198" s="167">
        <v>392055.72</v>
      </c>
      <c r="H198" s="167">
        <f>F198-G198</f>
        <v>15229739.279999999</v>
      </c>
      <c r="I198" s="168">
        <f>G198/F198</f>
        <v>2.5096713917958851E-2</v>
      </c>
      <c r="J198" s="169">
        <v>138315</v>
      </c>
      <c r="K198" s="189">
        <v>8060263.5599999996</v>
      </c>
      <c r="L198" s="168">
        <f>(K198+J198)/F198</f>
        <v>0.52481667823703992</v>
      </c>
      <c r="M198" s="167">
        <f>K198+G198+J198</f>
        <v>8590634.2799999993</v>
      </c>
      <c r="N198" s="167">
        <f>H198-K198-J198</f>
        <v>7031160.7199999997</v>
      </c>
      <c r="O198" s="170">
        <f>M198/F198</f>
        <v>0.54991339215499879</v>
      </c>
      <c r="P198" s="171"/>
      <c r="Q198" s="167"/>
      <c r="R198" s="167"/>
      <c r="S198" s="250">
        <f>+N198+C198+Q198+R198</f>
        <v>-6655519.0200000023</v>
      </c>
      <c r="T198" s="90">
        <f>+M198/(Q198+F198+R198+C198)</f>
        <v>4.4393398458343034</v>
      </c>
      <c r="V198" s="8"/>
      <c r="W198" s="8"/>
      <c r="X198" s="8"/>
      <c r="Y198" s="59"/>
      <c r="Z198" s="8"/>
      <c r="AA198" s="8"/>
      <c r="AB198" s="8"/>
    </row>
    <row r="199" spans="1:28" s="91" customFormat="1" ht="12.75" hidden="1" x14ac:dyDescent="0.2">
      <c r="A199" s="89" t="s">
        <v>33</v>
      </c>
      <c r="B199" s="114"/>
      <c r="C199" s="79">
        <f>Jan!N199+Feb!N199</f>
        <v>0</v>
      </c>
      <c r="D199" s="167">
        <f>+X199+AB199</f>
        <v>0</v>
      </c>
      <c r="E199" s="167"/>
      <c r="F199" s="8">
        <f>D199+E199</f>
        <v>0</v>
      </c>
      <c r="G199" s="167"/>
      <c r="H199" s="167">
        <f>F199-G199</f>
        <v>0</v>
      </c>
      <c r="I199" s="168" t="e">
        <f>G199/F199</f>
        <v>#DIV/0!</v>
      </c>
      <c r="J199" s="169"/>
      <c r="K199" s="189"/>
      <c r="L199" s="168" t="e">
        <f>(K199+J199)/F199</f>
        <v>#DIV/0!</v>
      </c>
      <c r="M199" s="167">
        <f>K199+G199+J199</f>
        <v>0</v>
      </c>
      <c r="N199" s="167">
        <f>H199-K199-J199</f>
        <v>0</v>
      </c>
      <c r="O199" s="170" t="e">
        <f>M199/F199</f>
        <v>#DIV/0!</v>
      </c>
      <c r="P199" s="171"/>
      <c r="Q199" s="167"/>
      <c r="R199" s="167"/>
      <c r="S199" s="250">
        <f>+N199+C199+Q199+R199</f>
        <v>0</v>
      </c>
      <c r="T199" s="90" t="e">
        <f>+M199/(Q199+F199+R199+C199)</f>
        <v>#DIV/0!</v>
      </c>
      <c r="V199" s="8"/>
      <c r="W199" s="8"/>
      <c r="X199" s="8"/>
      <c r="Y199" s="59"/>
      <c r="Z199" s="8"/>
      <c r="AA199" s="8"/>
      <c r="AB199" s="8"/>
    </row>
    <row r="200" spans="1:28" x14ac:dyDescent="0.25">
      <c r="A200" s="92"/>
      <c r="B200" s="114"/>
      <c r="C200" s="18"/>
      <c r="D200" s="172"/>
      <c r="E200" s="172"/>
      <c r="F200" s="6"/>
      <c r="G200" s="172"/>
      <c r="H200" s="172"/>
      <c r="I200" s="173"/>
      <c r="J200" s="174"/>
      <c r="K200" s="376"/>
      <c r="L200" s="173"/>
      <c r="M200" s="172"/>
      <c r="N200" s="175"/>
      <c r="O200" s="176"/>
      <c r="Q200" s="172"/>
      <c r="R200" s="172"/>
      <c r="S200" s="245"/>
      <c r="T200" s="86"/>
      <c r="V200" s="6"/>
      <c r="W200" s="6"/>
      <c r="X200" s="6"/>
      <c r="Y200" s="48"/>
      <c r="Z200" s="6"/>
      <c r="AA200" s="6"/>
      <c r="AB200" s="6"/>
    </row>
    <row r="201" spans="1:28" ht="30" hidden="1" x14ac:dyDescent="0.25">
      <c r="A201" s="87" t="s">
        <v>100</v>
      </c>
      <c r="B201" s="114"/>
      <c r="C201" s="19">
        <f>SUM(C202:C204)</f>
        <v>0</v>
      </c>
      <c r="D201" s="234">
        <f>SUM(D202:D204)</f>
        <v>0</v>
      </c>
      <c r="E201" s="234">
        <f>SUM(E202:E204)</f>
        <v>0</v>
      </c>
      <c r="F201" s="52">
        <f>D201+E201</f>
        <v>0</v>
      </c>
      <c r="G201" s="234">
        <f>SUM(G202:G204)</f>
        <v>0</v>
      </c>
      <c r="H201" s="234">
        <f>F201-G201</f>
        <v>0</v>
      </c>
      <c r="I201" s="161" t="e">
        <f>G201/F201</f>
        <v>#DIV/0!</v>
      </c>
      <c r="J201" s="234">
        <f>SUM(J202:J204)</f>
        <v>0</v>
      </c>
      <c r="K201" s="234">
        <f>SUM(K202:K204)</f>
        <v>0</v>
      </c>
      <c r="L201" s="161" t="e">
        <f>(K201+J201)/F201</f>
        <v>#DIV/0!</v>
      </c>
      <c r="M201" s="234">
        <f>K201+G201+J201</f>
        <v>0</v>
      </c>
      <c r="N201" s="247">
        <f>H201-K201-J201</f>
        <v>0</v>
      </c>
      <c r="O201" s="161" t="e">
        <f>M201/F201</f>
        <v>#DIV/0!</v>
      </c>
      <c r="P201" s="248"/>
      <c r="Q201" s="234">
        <f>SUM(Q202:Q204)</f>
        <v>0</v>
      </c>
      <c r="R201" s="234">
        <f>SUM(R202:R204)</f>
        <v>0</v>
      </c>
      <c r="S201" s="249">
        <f>+N201+C201+Q201+R201</f>
        <v>0</v>
      </c>
      <c r="T201" s="88" t="e">
        <f>+M201/(Q201+F201+R201+C201)</f>
        <v>#DIV/0!</v>
      </c>
      <c r="V201" s="7">
        <f>SUM(V202:V204)</f>
        <v>0</v>
      </c>
      <c r="W201" s="7">
        <f>SUM(W202:W204)</f>
        <v>0</v>
      </c>
      <c r="X201" s="7">
        <f>SUM(X202:X204)</f>
        <v>0</v>
      </c>
      <c r="Y201" s="48"/>
      <c r="Z201" s="7">
        <f>SUM(Z202:Z204)</f>
        <v>0</v>
      </c>
      <c r="AA201" s="7">
        <f>SUM(AA202:AA204)</f>
        <v>0</v>
      </c>
      <c r="AB201" s="7">
        <f>SUM(AB202:AB204)</f>
        <v>0</v>
      </c>
    </row>
    <row r="202" spans="1:28" s="91" customFormat="1" ht="12.75" hidden="1" x14ac:dyDescent="0.2">
      <c r="A202" s="89" t="s">
        <v>31</v>
      </c>
      <c r="B202" s="114"/>
      <c r="C202" s="79">
        <f>Jan!N202+Feb!N202</f>
        <v>0</v>
      </c>
      <c r="D202" s="167">
        <f>+X202+AB202</f>
        <v>0</v>
      </c>
      <c r="E202" s="167"/>
      <c r="F202" s="8">
        <f>D202+E202</f>
        <v>0</v>
      </c>
      <c r="G202" s="167"/>
      <c r="H202" s="167">
        <f>F202-G202</f>
        <v>0</v>
      </c>
      <c r="I202" s="168" t="e">
        <f>G202/F202</f>
        <v>#DIV/0!</v>
      </c>
      <c r="J202" s="169"/>
      <c r="K202" s="189"/>
      <c r="L202" s="168" t="e">
        <f>(K202+J202)/F202</f>
        <v>#DIV/0!</v>
      </c>
      <c r="M202" s="167">
        <f>K202+G202+J202</f>
        <v>0</v>
      </c>
      <c r="N202" s="167">
        <f>H202-K202-J202</f>
        <v>0</v>
      </c>
      <c r="O202" s="170" t="e">
        <f>M202/F202</f>
        <v>#DIV/0!</v>
      </c>
      <c r="P202" s="171"/>
      <c r="Q202" s="167"/>
      <c r="R202" s="167"/>
      <c r="S202" s="250">
        <f>+N202+C202+Q202+R202</f>
        <v>0</v>
      </c>
      <c r="T202" s="90" t="e">
        <f>+M202/(Q202+F202+R202+C202)</f>
        <v>#DIV/0!</v>
      </c>
      <c r="V202" s="8"/>
      <c r="W202" s="8"/>
      <c r="X202" s="8"/>
      <c r="Y202" s="59"/>
      <c r="Z202" s="8"/>
      <c r="AA202" s="8"/>
      <c r="AB202" s="8"/>
    </row>
    <row r="203" spans="1:28" s="91" customFormat="1" ht="12.75" hidden="1" x14ac:dyDescent="0.2">
      <c r="A203" s="89" t="s">
        <v>32</v>
      </c>
      <c r="B203" s="114"/>
      <c r="C203" s="79">
        <f>Jan!N203+Feb!N203</f>
        <v>0</v>
      </c>
      <c r="D203" s="167">
        <f>+X203+AB203</f>
        <v>0</v>
      </c>
      <c r="E203" s="167"/>
      <c r="F203" s="8">
        <f>D203+E203</f>
        <v>0</v>
      </c>
      <c r="G203" s="167"/>
      <c r="H203" s="167">
        <f>F203-G203</f>
        <v>0</v>
      </c>
      <c r="I203" s="168" t="e">
        <f>G203/F203</f>
        <v>#DIV/0!</v>
      </c>
      <c r="J203" s="169"/>
      <c r="K203" s="189"/>
      <c r="L203" s="168" t="e">
        <f>(K203+J203)/F203</f>
        <v>#DIV/0!</v>
      </c>
      <c r="M203" s="167">
        <f>K203+G203+J203</f>
        <v>0</v>
      </c>
      <c r="N203" s="167">
        <f>H203-K203-J203</f>
        <v>0</v>
      </c>
      <c r="O203" s="170" t="e">
        <f>M203/F203</f>
        <v>#DIV/0!</v>
      </c>
      <c r="P203" s="171"/>
      <c r="Q203" s="167"/>
      <c r="R203" s="167"/>
      <c r="S203" s="250">
        <f>+N203+C203+Q203+R203</f>
        <v>0</v>
      </c>
      <c r="T203" s="90" t="e">
        <f>+M203/(Q203+F203+R203+C203)</f>
        <v>#DIV/0!</v>
      </c>
      <c r="V203" s="8"/>
      <c r="W203" s="8"/>
      <c r="X203" s="8"/>
      <c r="Y203" s="59"/>
      <c r="Z203" s="8"/>
      <c r="AA203" s="8"/>
      <c r="AB203" s="8"/>
    </row>
    <row r="204" spans="1:28" s="91" customFormat="1" ht="12.75" hidden="1" x14ac:dyDescent="0.2">
      <c r="A204" s="89" t="s">
        <v>33</v>
      </c>
      <c r="B204" s="114"/>
      <c r="C204" s="79">
        <f>Jan!N204+Feb!N204</f>
        <v>0</v>
      </c>
      <c r="D204" s="167">
        <f>+X204+AB204</f>
        <v>0</v>
      </c>
      <c r="E204" s="167"/>
      <c r="F204" s="8">
        <f>D204+E204</f>
        <v>0</v>
      </c>
      <c r="G204" s="167"/>
      <c r="H204" s="167">
        <f>F204-G204</f>
        <v>0</v>
      </c>
      <c r="I204" s="168" t="e">
        <f>G204/F204</f>
        <v>#DIV/0!</v>
      </c>
      <c r="J204" s="169"/>
      <c r="K204" s="189"/>
      <c r="L204" s="168" t="e">
        <f>(K204+J204)/F204</f>
        <v>#DIV/0!</v>
      </c>
      <c r="M204" s="167">
        <f>K204+G204+J204</f>
        <v>0</v>
      </c>
      <c r="N204" s="167">
        <f>H204-K204-J204</f>
        <v>0</v>
      </c>
      <c r="O204" s="170" t="e">
        <f>M204/F204</f>
        <v>#DIV/0!</v>
      </c>
      <c r="P204" s="171"/>
      <c r="Q204" s="167"/>
      <c r="R204" s="167"/>
      <c r="S204" s="250">
        <f>+N204+C204+Q204+R204</f>
        <v>0</v>
      </c>
      <c r="T204" s="90" t="e">
        <f>+M204/(Q204+F204+R204+C204)</f>
        <v>#DIV/0!</v>
      </c>
      <c r="V204" s="8"/>
      <c r="W204" s="8"/>
      <c r="X204" s="8"/>
      <c r="Y204" s="59"/>
      <c r="Z204" s="8"/>
      <c r="AA204" s="8"/>
      <c r="AB204" s="8"/>
    </row>
    <row r="205" spans="1:28" hidden="1" x14ac:dyDescent="0.25">
      <c r="A205" s="92"/>
      <c r="B205" s="114"/>
      <c r="C205" s="18"/>
      <c r="D205" s="172"/>
      <c r="E205" s="172"/>
      <c r="F205" s="6"/>
      <c r="G205" s="172"/>
      <c r="H205" s="172"/>
      <c r="I205" s="173"/>
      <c r="J205" s="174"/>
      <c r="K205" s="245"/>
      <c r="L205" s="173"/>
      <c r="M205" s="172"/>
      <c r="N205" s="175"/>
      <c r="O205" s="176"/>
      <c r="Q205" s="172"/>
      <c r="R205" s="172"/>
      <c r="S205" s="245"/>
      <c r="T205" s="86"/>
      <c r="V205" s="6"/>
      <c r="W205" s="6"/>
      <c r="X205" s="6"/>
      <c r="Y205" s="48"/>
      <c r="Z205" s="6"/>
      <c r="AA205" s="6"/>
      <c r="AB205" s="6"/>
    </row>
    <row r="206" spans="1:28" hidden="1" x14ac:dyDescent="0.25">
      <c r="A206" s="84"/>
      <c r="B206" s="113"/>
      <c r="C206" s="18"/>
      <c r="D206" s="172"/>
      <c r="E206" s="172"/>
      <c r="F206" s="6"/>
      <c r="G206" s="172"/>
      <c r="H206" s="172"/>
      <c r="I206" s="173"/>
      <c r="J206" s="174"/>
      <c r="K206" s="245"/>
      <c r="L206" s="173"/>
      <c r="M206" s="172"/>
      <c r="N206" s="175"/>
      <c r="O206" s="176"/>
      <c r="Q206" s="172"/>
      <c r="R206" s="172"/>
      <c r="S206" s="245"/>
      <c r="T206" s="86"/>
      <c r="V206" s="6"/>
      <c r="W206" s="6"/>
      <c r="X206" s="6"/>
      <c r="Y206" s="48"/>
      <c r="Z206" s="6"/>
      <c r="AA206" s="6"/>
      <c r="AB206" s="6"/>
    </row>
    <row r="207" spans="1:28" ht="45" x14ac:dyDescent="0.25">
      <c r="A207" s="87" t="s">
        <v>101</v>
      </c>
      <c r="B207" s="113" t="s">
        <v>102</v>
      </c>
      <c r="C207" s="19">
        <f>SUM(C208:C210)</f>
        <v>-1000850.18</v>
      </c>
      <c r="D207" s="234">
        <f>SUM(D208:D210)</f>
        <v>0</v>
      </c>
      <c r="E207" s="234">
        <f>SUM(E208:E210)</f>
        <v>0</v>
      </c>
      <c r="F207" s="52">
        <f>D207+E207</f>
        <v>0</v>
      </c>
      <c r="G207" s="234">
        <f>SUM(G208:G210)</f>
        <v>96411.48</v>
      </c>
      <c r="H207" s="234">
        <f>F207-G207</f>
        <v>-96411.48</v>
      </c>
      <c r="I207" s="161" t="e">
        <f>G207/F207</f>
        <v>#DIV/0!</v>
      </c>
      <c r="J207" s="234">
        <f>SUM(J208:J210)</f>
        <v>425780.08</v>
      </c>
      <c r="K207" s="234">
        <f>SUM(K208:K210)</f>
        <v>154072.79</v>
      </c>
      <c r="L207" s="161" t="e">
        <f>(K207+J207)/F207</f>
        <v>#DIV/0!</v>
      </c>
      <c r="M207" s="234">
        <f>K207+G207+J207</f>
        <v>676264.35000000009</v>
      </c>
      <c r="N207" s="247">
        <f>H207-K207-J207</f>
        <v>-676264.35000000009</v>
      </c>
      <c r="O207" s="161" t="e">
        <f>M207/F207</f>
        <v>#DIV/0!</v>
      </c>
      <c r="P207" s="248"/>
      <c r="Q207" s="234">
        <f>SUM(Q208:Q210)</f>
        <v>0</v>
      </c>
      <c r="R207" s="234">
        <f>SUM(R208:R210)</f>
        <v>0</v>
      </c>
      <c r="S207" s="249">
        <f>+N207+C207+Q207+R207</f>
        <v>-1677114.5300000003</v>
      </c>
      <c r="T207" s="88">
        <f>+M207/(Q207+F207+R207+C207)</f>
        <v>-0.67568989196764695</v>
      </c>
      <c r="V207" s="7">
        <f>SUM(V208:V210)</f>
        <v>0</v>
      </c>
      <c r="W207" s="7">
        <f>SUM(W208:W210)</f>
        <v>0</v>
      </c>
      <c r="X207" s="7">
        <f>SUM(X208:X210)</f>
        <v>0</v>
      </c>
      <c r="Y207" s="48"/>
      <c r="Z207" s="7">
        <f>SUM(Z208:Z210)</f>
        <v>0</v>
      </c>
      <c r="AA207" s="7">
        <f>SUM(AA208:AA210)</f>
        <v>0</v>
      </c>
      <c r="AB207" s="7">
        <f>SUM(AB208:AB210)</f>
        <v>0</v>
      </c>
    </row>
    <row r="208" spans="1:28" s="91" customFormat="1" ht="12.75" hidden="1" x14ac:dyDescent="0.2">
      <c r="A208" s="89" t="s">
        <v>31</v>
      </c>
      <c r="B208" s="114"/>
      <c r="C208" s="79">
        <f>Jan!N208+Feb!N208</f>
        <v>0</v>
      </c>
      <c r="D208" s="167">
        <f>+X208+AB208</f>
        <v>0</v>
      </c>
      <c r="E208" s="167"/>
      <c r="F208" s="8">
        <f>D208+E208</f>
        <v>0</v>
      </c>
      <c r="G208" s="167"/>
      <c r="H208" s="167">
        <f>F208-G208</f>
        <v>0</v>
      </c>
      <c r="I208" s="168" t="e">
        <f>G208/F208</f>
        <v>#DIV/0!</v>
      </c>
      <c r="J208" s="169"/>
      <c r="K208" s="189"/>
      <c r="L208" s="168" t="e">
        <f>(K208+J208)/F208</f>
        <v>#DIV/0!</v>
      </c>
      <c r="M208" s="167">
        <f>K208+G208+J208</f>
        <v>0</v>
      </c>
      <c r="N208" s="167">
        <f>H208-K208-J208</f>
        <v>0</v>
      </c>
      <c r="O208" s="170" t="e">
        <f>M208/F208</f>
        <v>#DIV/0!</v>
      </c>
      <c r="P208" s="171"/>
      <c r="Q208" s="167"/>
      <c r="R208" s="167"/>
      <c r="S208" s="250">
        <f>+N208+C208+Q208+R208</f>
        <v>0</v>
      </c>
      <c r="T208" s="90" t="e">
        <f>+M208/(Q208+F208+R208+C208)</f>
        <v>#DIV/0!</v>
      </c>
      <c r="V208" s="8"/>
      <c r="W208" s="8"/>
      <c r="X208" s="8"/>
      <c r="Y208" s="59"/>
      <c r="Z208" s="8"/>
      <c r="AA208" s="8"/>
      <c r="AB208" s="8"/>
    </row>
    <row r="209" spans="1:28" s="91" customFormat="1" ht="12.75" x14ac:dyDescent="0.2">
      <c r="A209" s="89" t="s">
        <v>103</v>
      </c>
      <c r="B209" s="114"/>
      <c r="C209" s="79">
        <f>Jan!N209+Feb!N209</f>
        <v>-1000850.18</v>
      </c>
      <c r="D209" s="167">
        <f>+X209+AB209</f>
        <v>0</v>
      </c>
      <c r="E209" s="167"/>
      <c r="F209" s="8">
        <f>D209+E209</f>
        <v>0</v>
      </c>
      <c r="G209" s="167">
        <v>96411.48</v>
      </c>
      <c r="H209" s="167">
        <f>F209-G209</f>
        <v>-96411.48</v>
      </c>
      <c r="I209" s="168" t="e">
        <f>G209/F209</f>
        <v>#DIV/0!</v>
      </c>
      <c r="J209" s="169">
        <v>425780.08</v>
      </c>
      <c r="K209" s="189">
        <v>154072.79</v>
      </c>
      <c r="L209" s="168" t="e">
        <f>(K209+J209)/F209</f>
        <v>#DIV/0!</v>
      </c>
      <c r="M209" s="167">
        <f>K209+G209+J209</f>
        <v>676264.35000000009</v>
      </c>
      <c r="N209" s="167">
        <f>H209-K209-J209</f>
        <v>-676264.35000000009</v>
      </c>
      <c r="O209" s="170" t="e">
        <f>M209/F209</f>
        <v>#DIV/0!</v>
      </c>
      <c r="P209" s="171"/>
      <c r="Q209" s="167"/>
      <c r="R209" s="167"/>
      <c r="S209" s="250">
        <f>+N209+C209+Q209+R209</f>
        <v>-1677114.5300000003</v>
      </c>
      <c r="T209" s="90">
        <f>+M209/(Q209+F209+R209+C209)</f>
        <v>-0.67568989196764695</v>
      </c>
      <c r="V209" s="8"/>
      <c r="W209" s="8"/>
      <c r="X209" s="8"/>
      <c r="Y209" s="59"/>
      <c r="Z209" s="8"/>
      <c r="AA209" s="8"/>
      <c r="AB209" s="8"/>
    </row>
    <row r="210" spans="1:28" s="91" customFormat="1" ht="12.75" hidden="1" x14ac:dyDescent="0.2">
      <c r="A210" s="89" t="s">
        <v>104</v>
      </c>
      <c r="B210" s="114"/>
      <c r="C210" s="79">
        <f>Jan!N210+Feb!N210</f>
        <v>0</v>
      </c>
      <c r="D210" s="167">
        <f>+X210+AB210</f>
        <v>0</v>
      </c>
      <c r="E210" s="167"/>
      <c r="F210" s="8">
        <f>D210+E210</f>
        <v>0</v>
      </c>
      <c r="G210" s="167"/>
      <c r="H210" s="167">
        <f>F210-G210</f>
        <v>0</v>
      </c>
      <c r="I210" s="168" t="e">
        <f>G210/F210</f>
        <v>#DIV/0!</v>
      </c>
      <c r="J210" s="169"/>
      <c r="K210" s="189"/>
      <c r="L210" s="168" t="e">
        <f>(K210+J210)/F210</f>
        <v>#DIV/0!</v>
      </c>
      <c r="M210" s="167">
        <f>K210+G210+J210</f>
        <v>0</v>
      </c>
      <c r="N210" s="167">
        <f>H210-K210-J210</f>
        <v>0</v>
      </c>
      <c r="O210" s="170" t="e">
        <f>M210/F210</f>
        <v>#DIV/0!</v>
      </c>
      <c r="P210" s="171"/>
      <c r="Q210" s="167"/>
      <c r="R210" s="167"/>
      <c r="S210" s="250">
        <f>+N210+C210+Q210+R210</f>
        <v>0</v>
      </c>
      <c r="T210" s="90" t="e">
        <f>+M210/(Q210+F210+R210+C210)</f>
        <v>#DIV/0!</v>
      </c>
      <c r="V210" s="8"/>
      <c r="W210" s="8"/>
      <c r="X210" s="8"/>
      <c r="Y210" s="59"/>
      <c r="Z210" s="8"/>
      <c r="AA210" s="8"/>
      <c r="AB210" s="8"/>
    </row>
    <row r="211" spans="1:28" x14ac:dyDescent="0.25">
      <c r="A211" s="92"/>
      <c r="B211" s="114"/>
      <c r="C211" s="18"/>
      <c r="D211" s="172"/>
      <c r="E211" s="172"/>
      <c r="F211" s="6"/>
      <c r="G211" s="172"/>
      <c r="H211" s="172"/>
      <c r="I211" s="173"/>
      <c r="J211" s="174"/>
      <c r="K211" s="245"/>
      <c r="L211" s="173"/>
      <c r="M211" s="172"/>
      <c r="N211" s="175"/>
      <c r="O211" s="176"/>
      <c r="Q211" s="172"/>
      <c r="R211" s="172"/>
      <c r="S211" s="245"/>
      <c r="T211" s="86"/>
      <c r="V211" s="6"/>
      <c r="W211" s="6"/>
      <c r="X211" s="6"/>
      <c r="Y211" s="48"/>
      <c r="Z211" s="6"/>
      <c r="AA211" s="6"/>
      <c r="AB211" s="6"/>
    </row>
    <row r="212" spans="1:28" hidden="1" x14ac:dyDescent="0.25">
      <c r="A212" s="84" t="s">
        <v>105</v>
      </c>
      <c r="B212" s="113"/>
      <c r="C212" s="18"/>
      <c r="D212" s="172"/>
      <c r="E212" s="172"/>
      <c r="F212" s="6"/>
      <c r="G212" s="172"/>
      <c r="H212" s="172"/>
      <c r="I212" s="173"/>
      <c r="J212" s="174"/>
      <c r="K212" s="245"/>
      <c r="L212" s="173"/>
      <c r="M212" s="172"/>
      <c r="N212" s="175"/>
      <c r="O212" s="176"/>
      <c r="Q212" s="172"/>
      <c r="R212" s="172"/>
      <c r="S212" s="245"/>
      <c r="T212" s="86"/>
      <c r="V212" s="6"/>
      <c r="W212" s="6"/>
      <c r="X212" s="6"/>
      <c r="Y212" s="48"/>
      <c r="Z212" s="6"/>
      <c r="AA212" s="6"/>
      <c r="AB212" s="6"/>
    </row>
    <row r="213" spans="1:28" ht="45" hidden="1" x14ac:dyDescent="0.25">
      <c r="A213" s="87" t="s">
        <v>106</v>
      </c>
      <c r="B213" s="113" t="s">
        <v>107</v>
      </c>
      <c r="C213" s="19">
        <f>SUM(C214:C216)</f>
        <v>0</v>
      </c>
      <c r="D213" s="234">
        <f>SUM(D214:D216)</f>
        <v>0</v>
      </c>
      <c r="E213" s="234">
        <f>SUM(E214:E216)</f>
        <v>0</v>
      </c>
      <c r="F213" s="52">
        <f>D213+E213</f>
        <v>0</v>
      </c>
      <c r="G213" s="234">
        <f>SUM(G214:G216)</f>
        <v>0</v>
      </c>
      <c r="H213" s="234">
        <f>F213-G213</f>
        <v>0</v>
      </c>
      <c r="I213" s="161" t="e">
        <f>G213/F213</f>
        <v>#DIV/0!</v>
      </c>
      <c r="J213" s="234">
        <f>SUM(J214:J216)</f>
        <v>0</v>
      </c>
      <c r="K213" s="234">
        <f>SUM(K214:K216)</f>
        <v>0</v>
      </c>
      <c r="L213" s="161" t="e">
        <f>(K213+J213)/F213</f>
        <v>#DIV/0!</v>
      </c>
      <c r="M213" s="234">
        <f>K213+G213+J213</f>
        <v>0</v>
      </c>
      <c r="N213" s="247">
        <f>H213-K213-J213</f>
        <v>0</v>
      </c>
      <c r="O213" s="161" t="e">
        <f>M213/F213</f>
        <v>#DIV/0!</v>
      </c>
      <c r="P213" s="248"/>
      <c r="Q213" s="234">
        <f>SUM(Q214:Q216)</f>
        <v>0</v>
      </c>
      <c r="R213" s="234">
        <f>SUM(R214:R216)</f>
        <v>0</v>
      </c>
      <c r="S213" s="249">
        <f>+N213+C213+Q213+R213</f>
        <v>0</v>
      </c>
      <c r="T213" s="88" t="e">
        <f>+M213/(Q213+F213+R213+C213)</f>
        <v>#DIV/0!</v>
      </c>
      <c r="V213" s="7">
        <f>SUM(V214:V216)</f>
        <v>0</v>
      </c>
      <c r="W213" s="7">
        <f>SUM(W214:W216)</f>
        <v>0</v>
      </c>
      <c r="X213" s="7">
        <f>SUM(X214:X216)</f>
        <v>0</v>
      </c>
      <c r="Y213" s="48"/>
      <c r="Z213" s="7">
        <f>SUM(Z214:Z216)</f>
        <v>0</v>
      </c>
      <c r="AA213" s="7">
        <f>SUM(AA214:AA216)</f>
        <v>0</v>
      </c>
      <c r="AB213" s="7">
        <f>SUM(AB214:AB216)</f>
        <v>0</v>
      </c>
    </row>
    <row r="214" spans="1:28" s="91" customFormat="1" ht="12.75" hidden="1" x14ac:dyDescent="0.2">
      <c r="A214" s="89" t="s">
        <v>31</v>
      </c>
      <c r="B214" s="114"/>
      <c r="C214" s="79">
        <f>Jan!N214+Feb!N214</f>
        <v>0</v>
      </c>
      <c r="D214" s="167">
        <f>+X214+AB214</f>
        <v>0</v>
      </c>
      <c r="E214" s="167"/>
      <c r="F214" s="8">
        <f>D214+E214</f>
        <v>0</v>
      </c>
      <c r="G214" s="167"/>
      <c r="H214" s="167">
        <f>F214-G214</f>
        <v>0</v>
      </c>
      <c r="I214" s="168" t="e">
        <f>G214/F214</f>
        <v>#DIV/0!</v>
      </c>
      <c r="J214" s="169"/>
      <c r="K214" s="189"/>
      <c r="L214" s="168" t="e">
        <f>(K214+J214)/F214</f>
        <v>#DIV/0!</v>
      </c>
      <c r="M214" s="167">
        <f>K214+G214+J214</f>
        <v>0</v>
      </c>
      <c r="N214" s="167">
        <f>H214-K214-J214</f>
        <v>0</v>
      </c>
      <c r="O214" s="170" t="e">
        <f>M214/F214</f>
        <v>#DIV/0!</v>
      </c>
      <c r="P214" s="171"/>
      <c r="Q214" s="167"/>
      <c r="R214" s="167"/>
      <c r="S214" s="250">
        <f>+N214+C214+Q214+R214</f>
        <v>0</v>
      </c>
      <c r="T214" s="90" t="e">
        <f>+M214/(Q214+F214+R214+C214)</f>
        <v>#DIV/0!</v>
      </c>
      <c r="V214" s="8"/>
      <c r="W214" s="8"/>
      <c r="X214" s="8"/>
      <c r="Y214" s="59"/>
      <c r="Z214" s="8"/>
      <c r="AA214" s="8"/>
      <c r="AB214" s="8"/>
    </row>
    <row r="215" spans="1:28" s="91" customFormat="1" ht="12.75" hidden="1" x14ac:dyDescent="0.2">
      <c r="A215" s="89" t="s">
        <v>103</v>
      </c>
      <c r="B215" s="114"/>
      <c r="C215" s="79">
        <f>Jan!N215+Feb!N215</f>
        <v>0</v>
      </c>
      <c r="D215" s="167">
        <f>+X215+AB215</f>
        <v>0</v>
      </c>
      <c r="E215" s="167"/>
      <c r="F215" s="8">
        <f>D215+E215</f>
        <v>0</v>
      </c>
      <c r="G215" s="167"/>
      <c r="H215" s="167">
        <f>F215-G215</f>
        <v>0</v>
      </c>
      <c r="I215" s="168" t="e">
        <f>G215/F215</f>
        <v>#DIV/0!</v>
      </c>
      <c r="J215" s="169"/>
      <c r="K215" s="189"/>
      <c r="L215" s="168" t="e">
        <f>(K215+J215)/F215</f>
        <v>#DIV/0!</v>
      </c>
      <c r="M215" s="167">
        <f>K215+G215+J215</f>
        <v>0</v>
      </c>
      <c r="N215" s="167">
        <f>H215-K215-J215</f>
        <v>0</v>
      </c>
      <c r="O215" s="170" t="e">
        <f>M215/F215</f>
        <v>#DIV/0!</v>
      </c>
      <c r="P215" s="171"/>
      <c r="Q215" s="167"/>
      <c r="R215" s="167"/>
      <c r="S215" s="250">
        <f>+N215+C215+Q215+R215</f>
        <v>0</v>
      </c>
      <c r="T215" s="90" t="e">
        <f>+M215/(Q215+F215+R215+C215)</f>
        <v>#DIV/0!</v>
      </c>
      <c r="V215" s="8"/>
      <c r="W215" s="8"/>
      <c r="X215" s="8"/>
      <c r="Y215" s="59"/>
      <c r="Z215" s="8"/>
      <c r="AA215" s="8"/>
      <c r="AB215" s="8"/>
    </row>
    <row r="216" spans="1:28" s="91" customFormat="1" ht="12.75" hidden="1" x14ac:dyDescent="0.2">
      <c r="A216" s="89" t="s">
        <v>104</v>
      </c>
      <c r="B216" s="114"/>
      <c r="C216" s="79">
        <f>Jan!N216+Feb!N216</f>
        <v>0</v>
      </c>
      <c r="D216" s="167">
        <f>+X216+AB216</f>
        <v>0</v>
      </c>
      <c r="E216" s="167"/>
      <c r="F216" s="8">
        <f>D216+E216</f>
        <v>0</v>
      </c>
      <c r="G216" s="167"/>
      <c r="H216" s="167">
        <f>F216-G216</f>
        <v>0</v>
      </c>
      <c r="I216" s="168" t="e">
        <f>G216/F216</f>
        <v>#DIV/0!</v>
      </c>
      <c r="J216" s="169"/>
      <c r="K216" s="189"/>
      <c r="L216" s="168" t="e">
        <f>(K216+J216)/F216</f>
        <v>#DIV/0!</v>
      </c>
      <c r="M216" s="167">
        <f>K216+G216+J216</f>
        <v>0</v>
      </c>
      <c r="N216" s="167">
        <f>H216-K216-J216</f>
        <v>0</v>
      </c>
      <c r="O216" s="170" t="e">
        <f>M216/F216</f>
        <v>#DIV/0!</v>
      </c>
      <c r="P216" s="171"/>
      <c r="Q216" s="167"/>
      <c r="R216" s="167"/>
      <c r="S216" s="250">
        <f>+N216+C216+Q216+R216</f>
        <v>0</v>
      </c>
      <c r="T216" s="90" t="e">
        <f>+M216/(Q216+F216+R216+C216)</f>
        <v>#DIV/0!</v>
      </c>
      <c r="V216" s="8"/>
      <c r="W216" s="8"/>
      <c r="X216" s="8"/>
      <c r="Y216" s="59"/>
      <c r="Z216" s="8"/>
      <c r="AA216" s="8"/>
      <c r="AB216" s="8"/>
    </row>
    <row r="217" spans="1:28" hidden="1" x14ac:dyDescent="0.25">
      <c r="A217" s="92"/>
      <c r="B217" s="114"/>
      <c r="C217" s="18"/>
      <c r="D217" s="172"/>
      <c r="E217" s="172"/>
      <c r="F217" s="6"/>
      <c r="G217" s="172"/>
      <c r="H217" s="172"/>
      <c r="I217" s="173"/>
      <c r="J217" s="174"/>
      <c r="K217" s="245"/>
      <c r="L217" s="173"/>
      <c r="M217" s="172"/>
      <c r="N217" s="175"/>
      <c r="O217" s="176"/>
      <c r="Q217" s="172"/>
      <c r="R217" s="172"/>
      <c r="S217" s="245"/>
      <c r="T217" s="86"/>
      <c r="V217" s="6"/>
      <c r="W217" s="6"/>
      <c r="X217" s="6"/>
      <c r="Y217" s="48"/>
      <c r="Z217" s="6"/>
      <c r="AA217" s="6"/>
      <c r="AB217" s="6"/>
    </row>
    <row r="218" spans="1:28" hidden="1" x14ac:dyDescent="0.25">
      <c r="A218" s="94" t="s">
        <v>108</v>
      </c>
      <c r="B218" s="113"/>
      <c r="C218" s="19">
        <f>SUM(C219:C221)</f>
        <v>0</v>
      </c>
      <c r="D218" s="234">
        <f>SUM(D219:D221)</f>
        <v>0</v>
      </c>
      <c r="E218" s="234">
        <f>SUM(E219:E221)</f>
        <v>0</v>
      </c>
      <c r="F218" s="52">
        <f>D218+E218</f>
        <v>0</v>
      </c>
      <c r="G218" s="234">
        <f>SUM(G219:G221)</f>
        <v>0</v>
      </c>
      <c r="H218" s="234">
        <f>F218-G218</f>
        <v>0</v>
      </c>
      <c r="I218" s="161" t="e">
        <f>G218/F218</f>
        <v>#DIV/0!</v>
      </c>
      <c r="J218" s="234">
        <f>SUM(J219:J221)</f>
        <v>0</v>
      </c>
      <c r="K218" s="234">
        <f>SUM(K219:K221)</f>
        <v>0</v>
      </c>
      <c r="L218" s="161" t="e">
        <f>(K218+J218)/F218</f>
        <v>#DIV/0!</v>
      </c>
      <c r="M218" s="234">
        <f>K218+G218+J218</f>
        <v>0</v>
      </c>
      <c r="N218" s="247">
        <f>H218-K218-J218</f>
        <v>0</v>
      </c>
      <c r="O218" s="161" t="e">
        <f>M218/F218</f>
        <v>#DIV/0!</v>
      </c>
      <c r="P218" s="248"/>
      <c r="Q218" s="234">
        <f>SUM(Q219:Q221)</f>
        <v>0</v>
      </c>
      <c r="R218" s="234">
        <f>SUM(R219:R221)</f>
        <v>0</v>
      </c>
      <c r="S218" s="249">
        <f>+N218+C218+Q218+R218</f>
        <v>0</v>
      </c>
      <c r="T218" s="88" t="e">
        <f>+M218/(Q218+F218+R218+C218)</f>
        <v>#DIV/0!</v>
      </c>
      <c r="V218" s="7">
        <f>SUM(V219:V221)</f>
        <v>0</v>
      </c>
      <c r="W218" s="7">
        <f>SUM(W219:W221)</f>
        <v>0</v>
      </c>
      <c r="X218" s="7">
        <f>SUM(X219:X221)</f>
        <v>0</v>
      </c>
      <c r="Y218" s="48"/>
      <c r="Z218" s="7">
        <f>SUM(Z219:Z221)</f>
        <v>0</v>
      </c>
      <c r="AA218" s="7">
        <f>SUM(AA219:AA221)</f>
        <v>0</v>
      </c>
      <c r="AB218" s="7">
        <f>SUM(AB219:AB221)</f>
        <v>0</v>
      </c>
    </row>
    <row r="219" spans="1:28" s="91" customFormat="1" ht="12.75" hidden="1" x14ac:dyDescent="0.2">
      <c r="A219" s="89" t="s">
        <v>31</v>
      </c>
      <c r="B219" s="114"/>
      <c r="C219" s="79">
        <f>Jan!N219+Feb!N219</f>
        <v>0</v>
      </c>
      <c r="D219" s="167">
        <f>+X219+AB219</f>
        <v>0</v>
      </c>
      <c r="E219" s="167"/>
      <c r="F219" s="8">
        <f>D219+E219</f>
        <v>0</v>
      </c>
      <c r="G219" s="167"/>
      <c r="H219" s="167">
        <f>F219-G219</f>
        <v>0</v>
      </c>
      <c r="I219" s="168" t="e">
        <f>G219/F219</f>
        <v>#DIV/0!</v>
      </c>
      <c r="J219" s="169"/>
      <c r="K219" s="189"/>
      <c r="L219" s="168" t="e">
        <f>(K219+J219)/F219</f>
        <v>#DIV/0!</v>
      </c>
      <c r="M219" s="167">
        <f>K219+G219+J219</f>
        <v>0</v>
      </c>
      <c r="N219" s="167">
        <f>H219-K219-J219</f>
        <v>0</v>
      </c>
      <c r="O219" s="170" t="e">
        <f>M219/F219</f>
        <v>#DIV/0!</v>
      </c>
      <c r="P219" s="171"/>
      <c r="Q219" s="167"/>
      <c r="R219" s="167"/>
      <c r="S219" s="250">
        <f>+N219+C219+Q219+R219</f>
        <v>0</v>
      </c>
      <c r="T219" s="90" t="e">
        <f>+M219/(Q219+F219+R219+C219)</f>
        <v>#DIV/0!</v>
      </c>
      <c r="V219" s="8"/>
      <c r="W219" s="8"/>
      <c r="X219" s="8"/>
      <c r="Y219" s="59"/>
      <c r="Z219" s="8"/>
      <c r="AA219" s="8"/>
      <c r="AB219" s="8"/>
    </row>
    <row r="220" spans="1:28" s="91" customFormat="1" ht="12.75" hidden="1" x14ac:dyDescent="0.2">
      <c r="A220" s="89" t="s">
        <v>32</v>
      </c>
      <c r="B220" s="114"/>
      <c r="C220" s="79">
        <f>Jan!N220+Feb!N220</f>
        <v>0</v>
      </c>
      <c r="D220" s="167">
        <f>+X220+AB220</f>
        <v>0</v>
      </c>
      <c r="E220" s="167"/>
      <c r="F220" s="8">
        <f>D220+E220</f>
        <v>0</v>
      </c>
      <c r="G220" s="167"/>
      <c r="H220" s="167">
        <f>F220-G220</f>
        <v>0</v>
      </c>
      <c r="I220" s="168" t="e">
        <f>G220/F220</f>
        <v>#DIV/0!</v>
      </c>
      <c r="J220" s="169"/>
      <c r="K220" s="189"/>
      <c r="L220" s="168" t="e">
        <f t="shared" ref="L220:L226" si="21">(K220+J220)/F220</f>
        <v>#DIV/0!</v>
      </c>
      <c r="M220" s="167">
        <f>K220+G220+J220</f>
        <v>0</v>
      </c>
      <c r="N220" s="167">
        <f>H220-K220-J220</f>
        <v>0</v>
      </c>
      <c r="O220" s="170" t="e">
        <f>M220/F220</f>
        <v>#DIV/0!</v>
      </c>
      <c r="P220" s="171"/>
      <c r="Q220" s="167"/>
      <c r="R220" s="167"/>
      <c r="S220" s="250">
        <f>+N220+C220+Q220+R220</f>
        <v>0</v>
      </c>
      <c r="T220" s="90" t="e">
        <f>+M220/(Q220+F220+R220+C220)</f>
        <v>#DIV/0!</v>
      </c>
      <c r="V220" s="8"/>
      <c r="W220" s="8"/>
      <c r="X220" s="8"/>
      <c r="Y220" s="59"/>
      <c r="Z220" s="8"/>
      <c r="AA220" s="8"/>
      <c r="AB220" s="8"/>
    </row>
    <row r="221" spans="1:28" s="91" customFormat="1" ht="12.75" hidden="1" x14ac:dyDescent="0.2">
      <c r="A221" s="89" t="s">
        <v>33</v>
      </c>
      <c r="B221" s="114"/>
      <c r="C221" s="79">
        <f>Jan!N221+Feb!N221</f>
        <v>0</v>
      </c>
      <c r="D221" s="167">
        <f>+X221+AB221</f>
        <v>0</v>
      </c>
      <c r="E221" s="167"/>
      <c r="F221" s="8">
        <f>D221+E221</f>
        <v>0</v>
      </c>
      <c r="G221" s="167"/>
      <c r="H221" s="167">
        <f>F221-G221</f>
        <v>0</v>
      </c>
      <c r="I221" s="168" t="e">
        <f>G221/F221</f>
        <v>#DIV/0!</v>
      </c>
      <c r="J221" s="169"/>
      <c r="K221" s="189"/>
      <c r="L221" s="168" t="e">
        <f t="shared" si="21"/>
        <v>#DIV/0!</v>
      </c>
      <c r="M221" s="167">
        <f>K221+G221+J221</f>
        <v>0</v>
      </c>
      <c r="N221" s="167">
        <f>H221-K221-J221</f>
        <v>0</v>
      </c>
      <c r="O221" s="170" t="e">
        <f>M221/F221</f>
        <v>#DIV/0!</v>
      </c>
      <c r="P221" s="171"/>
      <c r="Q221" s="167"/>
      <c r="R221" s="167"/>
      <c r="S221" s="250">
        <f>+N221+C221+Q221+R221</f>
        <v>0</v>
      </c>
      <c r="T221" s="90" t="e">
        <f>+M221/(Q221+F221+R221+C221)</f>
        <v>#DIV/0!</v>
      </c>
      <c r="V221" s="8"/>
      <c r="W221" s="8"/>
      <c r="X221" s="8"/>
      <c r="Y221" s="59"/>
      <c r="Z221" s="8"/>
      <c r="AA221" s="8"/>
      <c r="AB221" s="8"/>
    </row>
    <row r="222" spans="1:28" hidden="1" x14ac:dyDescent="0.25">
      <c r="A222" s="92"/>
      <c r="B222" s="114"/>
      <c r="C222" s="18"/>
      <c r="D222" s="172"/>
      <c r="E222" s="172"/>
      <c r="F222" s="6"/>
      <c r="G222" s="172"/>
      <c r="H222" s="172"/>
      <c r="I222" s="173"/>
      <c r="J222" s="174"/>
      <c r="K222" s="245"/>
      <c r="L222" s="173"/>
      <c r="M222" s="172"/>
      <c r="N222" s="175"/>
      <c r="O222" s="176"/>
      <c r="Q222" s="172"/>
      <c r="R222" s="172"/>
      <c r="S222" s="245"/>
      <c r="T222" s="86"/>
      <c r="V222" s="6"/>
      <c r="W222" s="6"/>
      <c r="X222" s="6"/>
      <c r="Y222" s="48"/>
      <c r="Z222" s="6"/>
      <c r="AA222" s="6"/>
      <c r="AB222" s="6"/>
    </row>
    <row r="223" spans="1:28" s="80" customFormat="1" x14ac:dyDescent="0.25">
      <c r="A223" s="94" t="s">
        <v>109</v>
      </c>
      <c r="B223" s="113"/>
      <c r="C223" s="19">
        <f>SUM(C224:C226)</f>
        <v>-11062751.410000004</v>
      </c>
      <c r="D223" s="235">
        <f>SUM(D224:D226)</f>
        <v>0</v>
      </c>
      <c r="E223" s="235">
        <f>SUM(E224:E226)</f>
        <v>20668660.82</v>
      </c>
      <c r="F223" s="7">
        <f>D223+E223</f>
        <v>20668660.82</v>
      </c>
      <c r="G223" s="235">
        <f>SUM(G224:G226)</f>
        <v>2561387.96</v>
      </c>
      <c r="H223" s="235">
        <f>F223-G223</f>
        <v>18107272.859999999</v>
      </c>
      <c r="I223" s="161">
        <f>G223/F223</f>
        <v>0.12392616930079361</v>
      </c>
      <c r="J223" s="235">
        <f>SUM(J224:J226)</f>
        <v>723631.03</v>
      </c>
      <c r="K223" s="235">
        <f>SUM(K224:K226)</f>
        <v>9183011.2400000002</v>
      </c>
      <c r="L223" s="255">
        <f t="shared" si="21"/>
        <v>0.47930740923542814</v>
      </c>
      <c r="M223" s="235">
        <f>K223+G223+J223</f>
        <v>12468030.229999999</v>
      </c>
      <c r="N223" s="256">
        <f>H223-K223-J223</f>
        <v>8200630.5899999989</v>
      </c>
      <c r="O223" s="257">
        <f>M223/F223</f>
        <v>0.60323357853622173</v>
      </c>
      <c r="P223" s="237"/>
      <c r="Q223" s="235">
        <f>SUM(Q224:Q226)</f>
        <v>0</v>
      </c>
      <c r="R223" s="235">
        <f>SUM(R224:R226)</f>
        <v>0</v>
      </c>
      <c r="S223" s="249">
        <f>+N223+C223+Q223+R223</f>
        <v>-2862120.820000005</v>
      </c>
      <c r="T223" s="88">
        <f>+M223/(Q223+F223+R223+C223)</f>
        <v>1.2979541756890256</v>
      </c>
      <c r="V223" s="7">
        <f>SUM(V224:V226)</f>
        <v>0</v>
      </c>
      <c r="W223" s="7">
        <f>SUM(W224:W226)</f>
        <v>0</v>
      </c>
      <c r="X223" s="7">
        <f>SUM(X224:X226)</f>
        <v>0</v>
      </c>
      <c r="Y223" s="42"/>
      <c r="Z223" s="7">
        <f>SUM(Z224:Z226)</f>
        <v>0</v>
      </c>
      <c r="AA223" s="7">
        <f>SUM(AA224:AA226)</f>
        <v>0</v>
      </c>
      <c r="AB223" s="7">
        <f>SUM(AB224:AB226)</f>
        <v>0</v>
      </c>
    </row>
    <row r="224" spans="1:28" s="80" customFormat="1" hidden="1" x14ac:dyDescent="0.25">
      <c r="A224" s="84" t="s">
        <v>31</v>
      </c>
      <c r="B224" s="113"/>
      <c r="C224" s="19">
        <f>C219+C214+C208+C202+C197+C192+C187</f>
        <v>0</v>
      </c>
      <c r="D224" s="235">
        <f>D219+D214+D208+D202+D197+D192+D187</f>
        <v>0</v>
      </c>
      <c r="E224" s="235">
        <f>E219+E214+E208+E202+E197+E192+E187</f>
        <v>0</v>
      </c>
      <c r="F224" s="7">
        <f>D224+E224</f>
        <v>0</v>
      </c>
      <c r="G224" s="235">
        <f>G219+G214+G208+G202+G197+G192+G187</f>
        <v>0</v>
      </c>
      <c r="H224" s="235">
        <f>F224-G224</f>
        <v>0</v>
      </c>
      <c r="I224" s="173" t="e">
        <f>G224/F224</f>
        <v>#DIV/0!</v>
      </c>
      <c r="J224" s="235">
        <f t="shared" ref="J224:K226" si="22">J219+J214+J208+J202+J197+J192+J187</f>
        <v>0</v>
      </c>
      <c r="K224" s="235">
        <f t="shared" si="22"/>
        <v>0</v>
      </c>
      <c r="L224" s="255" t="e">
        <f t="shared" si="21"/>
        <v>#DIV/0!</v>
      </c>
      <c r="M224" s="235">
        <f>K224+G224+J224</f>
        <v>0</v>
      </c>
      <c r="N224" s="256">
        <f>H224-K224-J224</f>
        <v>0</v>
      </c>
      <c r="O224" s="257" t="e">
        <f>M224/F224</f>
        <v>#DIV/0!</v>
      </c>
      <c r="P224" s="237"/>
      <c r="Q224" s="235">
        <f t="shared" ref="Q224:R226" si="23">Q219+Q214+Q208+Q202+Q197+Q192+Q187</f>
        <v>0</v>
      </c>
      <c r="R224" s="235">
        <f t="shared" si="23"/>
        <v>0</v>
      </c>
      <c r="S224" s="249">
        <f>+N224+C224+Q224+R224</f>
        <v>0</v>
      </c>
      <c r="T224" s="88" t="e">
        <f>+M224/(Q224+F224+R224+C224)</f>
        <v>#DIV/0!</v>
      </c>
      <c r="V224" s="7">
        <f>V219+V214+V208+V202+V197+V192+V187</f>
        <v>0</v>
      </c>
      <c r="W224" s="7">
        <f t="shared" ref="W224:X226" si="24">W219+W214+W208+W202+W197+W192+W187</f>
        <v>0</v>
      </c>
      <c r="X224" s="7">
        <f t="shared" si="24"/>
        <v>0</v>
      </c>
      <c r="Y224" s="42"/>
      <c r="Z224" s="7">
        <f>Z219+Z214+Z208+Z202+Z197+Z192+Z187</f>
        <v>0</v>
      </c>
      <c r="AA224" s="7">
        <f t="shared" ref="AA224:AB226" si="25">AA219+AA214+AA208+AA202+AA197+AA192+AA187</f>
        <v>0</v>
      </c>
      <c r="AB224" s="7">
        <f t="shared" si="25"/>
        <v>0</v>
      </c>
    </row>
    <row r="225" spans="1:28" s="80" customFormat="1" x14ac:dyDescent="0.25">
      <c r="A225" s="84" t="s">
        <v>32</v>
      </c>
      <c r="B225" s="113"/>
      <c r="C225" s="19">
        <f>Feb!S225</f>
        <v>-11062751.410000004</v>
      </c>
      <c r="D225" s="235">
        <f t="shared" ref="C225:E226" si="26">D220+D215+D209+D203+D198+D193+D188</f>
        <v>0</v>
      </c>
      <c r="E225" s="235">
        <f t="shared" si="26"/>
        <v>20668660.82</v>
      </c>
      <c r="F225" s="7">
        <f>D225+E225</f>
        <v>20668660.82</v>
      </c>
      <c r="G225" s="235">
        <f>G220+G215+G209+G203+G198+G193+G188</f>
        <v>2561387.96</v>
      </c>
      <c r="H225" s="235">
        <f>F225-G225</f>
        <v>18107272.859999999</v>
      </c>
      <c r="I225" s="173">
        <f>G225/F225</f>
        <v>0.12392616930079361</v>
      </c>
      <c r="J225" s="235">
        <f>J220+J215+J209+J203+J198+J193+J188</f>
        <v>723631.03</v>
      </c>
      <c r="K225" s="235">
        <f t="shared" si="22"/>
        <v>9183011.2400000002</v>
      </c>
      <c r="L225" s="255">
        <f t="shared" si="21"/>
        <v>0.47930740923542814</v>
      </c>
      <c r="M225" s="235">
        <f>K225+G225+J225</f>
        <v>12468030.229999999</v>
      </c>
      <c r="N225" s="256">
        <f>H225-K225-J225</f>
        <v>8200630.5899999989</v>
      </c>
      <c r="O225" s="257">
        <f>M225/F225</f>
        <v>0.60323357853622173</v>
      </c>
      <c r="P225" s="237"/>
      <c r="Q225" s="235">
        <f t="shared" si="23"/>
        <v>0</v>
      </c>
      <c r="R225" s="235">
        <f t="shared" si="23"/>
        <v>0</v>
      </c>
      <c r="S225" s="249">
        <f>+N225+C225+Q225+R225</f>
        <v>-2862120.820000005</v>
      </c>
      <c r="T225" s="88">
        <f>+M225/(Q225+F225+R225+C225)</f>
        <v>1.2979541756890256</v>
      </c>
      <c r="V225" s="7">
        <f>V220+V215+V209+V203+V198+V193+V188</f>
        <v>0</v>
      </c>
      <c r="W225" s="7">
        <f t="shared" si="24"/>
        <v>0</v>
      </c>
      <c r="X225" s="7">
        <f t="shared" si="24"/>
        <v>0</v>
      </c>
      <c r="Y225" s="42"/>
      <c r="Z225" s="7">
        <f>Z220+Z215+Z209+Z203+Z198+Z193+Z188</f>
        <v>0</v>
      </c>
      <c r="AA225" s="7">
        <f t="shared" si="25"/>
        <v>0</v>
      </c>
      <c r="AB225" s="7">
        <f t="shared" si="25"/>
        <v>0</v>
      </c>
    </row>
    <row r="226" spans="1:28" s="80" customFormat="1" hidden="1" x14ac:dyDescent="0.25">
      <c r="A226" s="84" t="s">
        <v>33</v>
      </c>
      <c r="B226" s="113"/>
      <c r="C226" s="19">
        <f t="shared" si="26"/>
        <v>0</v>
      </c>
      <c r="D226" s="235">
        <f t="shared" si="26"/>
        <v>0</v>
      </c>
      <c r="E226" s="235">
        <f t="shared" si="26"/>
        <v>0</v>
      </c>
      <c r="F226" s="7">
        <f>D226+E226</f>
        <v>0</v>
      </c>
      <c r="G226" s="235">
        <f>G221+G216+G210+G204+G199+G194+G189</f>
        <v>0</v>
      </c>
      <c r="H226" s="235">
        <f>F226-G226</f>
        <v>0</v>
      </c>
      <c r="I226" s="173" t="e">
        <f>G226/F226</f>
        <v>#DIV/0!</v>
      </c>
      <c r="J226" s="235">
        <f t="shared" si="22"/>
        <v>0</v>
      </c>
      <c r="K226" s="235">
        <f t="shared" si="22"/>
        <v>0</v>
      </c>
      <c r="L226" s="255" t="e">
        <f t="shared" si="21"/>
        <v>#DIV/0!</v>
      </c>
      <c r="M226" s="235">
        <f>K226+G226+J226</f>
        <v>0</v>
      </c>
      <c r="N226" s="256">
        <f>H226-K226-J226</f>
        <v>0</v>
      </c>
      <c r="O226" s="257" t="e">
        <f>M226/F226</f>
        <v>#DIV/0!</v>
      </c>
      <c r="P226" s="237"/>
      <c r="Q226" s="235">
        <f t="shared" si="23"/>
        <v>0</v>
      </c>
      <c r="R226" s="235">
        <f t="shared" si="23"/>
        <v>0</v>
      </c>
      <c r="S226" s="249">
        <f>+N226+C226+Q226+R226</f>
        <v>0</v>
      </c>
      <c r="T226" s="88" t="e">
        <f>+M226/(Q226+F226+R226+C226)</f>
        <v>#DIV/0!</v>
      </c>
      <c r="V226" s="7">
        <f>V221+V216+V210+V204+V199+V194+V189</f>
        <v>0</v>
      </c>
      <c r="W226" s="7">
        <f t="shared" si="24"/>
        <v>0</v>
      </c>
      <c r="X226" s="7">
        <f t="shared" si="24"/>
        <v>0</v>
      </c>
      <c r="Y226" s="42"/>
      <c r="Z226" s="7">
        <f>Z221+Z216+Z210+Z204+Z199+Z194+Z189</f>
        <v>0</v>
      </c>
      <c r="AA226" s="7">
        <f t="shared" si="25"/>
        <v>0</v>
      </c>
      <c r="AB226" s="7">
        <f t="shared" si="25"/>
        <v>0</v>
      </c>
    </row>
    <row r="227" spans="1:28" x14ac:dyDescent="0.25">
      <c r="A227" s="92"/>
      <c r="B227" s="114"/>
      <c r="C227" s="18"/>
      <c r="D227" s="172"/>
      <c r="E227" s="172"/>
      <c r="F227" s="6"/>
      <c r="G227" s="172"/>
      <c r="H227" s="172"/>
      <c r="I227" s="173"/>
      <c r="J227" s="174"/>
      <c r="K227" s="245"/>
      <c r="L227" s="173"/>
      <c r="M227" s="172"/>
      <c r="N227" s="175"/>
      <c r="O227" s="176"/>
      <c r="Q227" s="172"/>
      <c r="R227" s="172"/>
      <c r="S227" s="245"/>
      <c r="T227" s="86"/>
      <c r="V227" s="6"/>
      <c r="W227" s="6"/>
      <c r="X227" s="6"/>
      <c r="Y227" s="48"/>
      <c r="Z227" s="6"/>
      <c r="AA227" s="6"/>
      <c r="AB227" s="6"/>
    </row>
    <row r="228" spans="1:28" ht="60" x14ac:dyDescent="0.25">
      <c r="A228" s="97" t="s">
        <v>110</v>
      </c>
      <c r="B228" s="113"/>
      <c r="C228" s="18"/>
      <c r="D228" s="172"/>
      <c r="E228" s="172"/>
      <c r="F228" s="6"/>
      <c r="G228" s="172"/>
      <c r="H228" s="172"/>
      <c r="I228" s="173"/>
      <c r="J228" s="174"/>
      <c r="K228" s="245"/>
      <c r="L228" s="173"/>
      <c r="M228" s="172"/>
      <c r="N228" s="175"/>
      <c r="O228" s="176"/>
      <c r="Q228" s="172"/>
      <c r="R228" s="172"/>
      <c r="S228" s="245"/>
      <c r="T228" s="86"/>
      <c r="V228" s="6"/>
      <c r="W228" s="6"/>
      <c r="X228" s="6"/>
      <c r="Y228" s="48"/>
      <c r="Z228" s="6"/>
      <c r="AA228" s="6"/>
      <c r="AB228" s="6"/>
    </row>
    <row r="229" spans="1:28" x14ac:dyDescent="0.25">
      <c r="A229" s="84"/>
      <c r="B229" s="113"/>
      <c r="C229" s="18"/>
      <c r="D229" s="172"/>
      <c r="E229" s="172"/>
      <c r="F229" s="6"/>
      <c r="G229" s="172"/>
      <c r="H229" s="172"/>
      <c r="I229" s="173"/>
      <c r="J229" s="174"/>
      <c r="K229" s="245"/>
      <c r="L229" s="173"/>
      <c r="M229" s="172"/>
      <c r="N229" s="175"/>
      <c r="O229" s="176"/>
      <c r="Q229" s="172"/>
      <c r="R229" s="172"/>
      <c r="S229" s="245"/>
      <c r="T229" s="86"/>
      <c r="V229" s="6"/>
      <c r="W229" s="6"/>
      <c r="X229" s="6"/>
      <c r="Y229" s="48"/>
      <c r="Z229" s="6"/>
      <c r="AA229" s="6"/>
      <c r="AB229" s="6"/>
    </row>
    <row r="230" spans="1:28" ht="30" x14ac:dyDescent="0.25">
      <c r="A230" s="97" t="s">
        <v>111</v>
      </c>
      <c r="B230" s="113"/>
      <c r="C230" s="18"/>
      <c r="D230" s="172"/>
      <c r="E230" s="172"/>
      <c r="F230" s="6"/>
      <c r="G230" s="172"/>
      <c r="H230" s="172"/>
      <c r="I230" s="173"/>
      <c r="J230" s="174"/>
      <c r="K230" s="245"/>
      <c r="L230" s="173"/>
      <c r="M230" s="172"/>
      <c r="N230" s="175"/>
      <c r="O230" s="176"/>
      <c r="Q230" s="172"/>
      <c r="R230" s="172"/>
      <c r="S230" s="245"/>
      <c r="T230" s="86"/>
      <c r="V230" s="6"/>
      <c r="W230" s="6"/>
      <c r="X230" s="6"/>
      <c r="Y230" s="48"/>
      <c r="Z230" s="6"/>
      <c r="AA230" s="6"/>
      <c r="AB230" s="6"/>
    </row>
    <row r="231" spans="1:28" x14ac:dyDescent="0.25">
      <c r="A231" s="84"/>
      <c r="B231" s="113"/>
      <c r="C231" s="18"/>
      <c r="D231" s="172"/>
      <c r="E231" s="172"/>
      <c r="F231" s="6"/>
      <c r="G231" s="172"/>
      <c r="H231" s="172"/>
      <c r="I231" s="173"/>
      <c r="J231" s="174"/>
      <c r="K231" s="245"/>
      <c r="L231" s="173"/>
      <c r="M231" s="172"/>
      <c r="N231" s="175"/>
      <c r="O231" s="176"/>
      <c r="Q231" s="172"/>
      <c r="R231" s="172"/>
      <c r="S231" s="245"/>
      <c r="T231" s="86"/>
      <c r="V231" s="6"/>
      <c r="W231" s="6"/>
      <c r="X231" s="6"/>
      <c r="Y231" s="48"/>
      <c r="Z231" s="6"/>
      <c r="AA231" s="6"/>
      <c r="AB231" s="6"/>
    </row>
    <row r="232" spans="1:28" hidden="1" x14ac:dyDescent="0.25">
      <c r="A232" s="98"/>
      <c r="B232" s="113"/>
      <c r="C232" s="18"/>
      <c r="D232" s="172"/>
      <c r="E232" s="172"/>
      <c r="F232" s="6"/>
      <c r="G232" s="172"/>
      <c r="H232" s="172"/>
      <c r="I232" s="173"/>
      <c r="J232" s="174"/>
      <c r="K232" s="245"/>
      <c r="L232" s="173"/>
      <c r="M232" s="172"/>
      <c r="N232" s="175"/>
      <c r="O232" s="176"/>
      <c r="Q232" s="172"/>
      <c r="R232" s="172"/>
      <c r="S232" s="245"/>
      <c r="T232" s="86"/>
      <c r="V232" s="6"/>
      <c r="W232" s="6"/>
      <c r="X232" s="6"/>
      <c r="Y232" s="48"/>
      <c r="Z232" s="6"/>
      <c r="AA232" s="6"/>
      <c r="AB232" s="6"/>
    </row>
    <row r="233" spans="1:28" ht="30" x14ac:dyDescent="0.25">
      <c r="A233" s="87" t="s">
        <v>112</v>
      </c>
      <c r="B233" s="113" t="s">
        <v>113</v>
      </c>
      <c r="C233" s="19">
        <f>SUM(C234:C236)</f>
        <v>-26500</v>
      </c>
      <c r="D233" s="234">
        <f>SUM(D234:D236)</f>
        <v>0</v>
      </c>
      <c r="E233" s="234">
        <f>SUM(E234:E236)</f>
        <v>240073.01</v>
      </c>
      <c r="F233" s="52">
        <f>D233+E233</f>
        <v>240073.01</v>
      </c>
      <c r="G233" s="234">
        <f>SUM(G234:G236)</f>
        <v>107746</v>
      </c>
      <c r="H233" s="234">
        <f>F233-G233</f>
        <v>132327.01</v>
      </c>
      <c r="I233" s="161">
        <f>G233/F233</f>
        <v>0.44880513640412972</v>
      </c>
      <c r="J233" s="234">
        <f>SUM(J234:J236)</f>
        <v>0</v>
      </c>
      <c r="K233" s="234">
        <f>SUM(K234:K236)</f>
        <v>1848.89</v>
      </c>
      <c r="L233" s="161">
        <f>(K233+J233)/F233</f>
        <v>7.7013655137660002E-3</v>
      </c>
      <c r="M233" s="234">
        <f>K233+G233+J233</f>
        <v>109594.89</v>
      </c>
      <c r="N233" s="247">
        <f>H233-K233-J233</f>
        <v>130478.12000000001</v>
      </c>
      <c r="O233" s="161">
        <f>M233/F233</f>
        <v>0.45650650191789571</v>
      </c>
      <c r="P233" s="248"/>
      <c r="Q233" s="234">
        <f>SUM(Q234:Q236)</f>
        <v>0</v>
      </c>
      <c r="R233" s="234">
        <f>SUM(R234:R236)</f>
        <v>0</v>
      </c>
      <c r="S233" s="249">
        <f>+N233+C233+Q233+R233</f>
        <v>103978.12000000001</v>
      </c>
      <c r="T233" s="88">
        <f>+M233/(Q233+F233+R233+C233)</f>
        <v>0.51314953139443975</v>
      </c>
      <c r="V233" s="7">
        <f>SUM(V234:V236)</f>
        <v>0</v>
      </c>
      <c r="W233" s="7">
        <f>SUM(W234:W236)</f>
        <v>0</v>
      </c>
      <c r="X233" s="7">
        <f>SUM(X234:X236)</f>
        <v>0</v>
      </c>
      <c r="Y233" s="48"/>
      <c r="Z233" s="7">
        <f>SUM(Z234:Z236)</f>
        <v>0</v>
      </c>
      <c r="AA233" s="7">
        <f>SUM(AA234:AA236)</f>
        <v>0</v>
      </c>
      <c r="AB233" s="7">
        <f>SUM(AB234:AB236)</f>
        <v>0</v>
      </c>
    </row>
    <row r="234" spans="1:28" s="91" customFormat="1" ht="12.75" hidden="1" x14ac:dyDescent="0.2">
      <c r="A234" s="89" t="s">
        <v>31</v>
      </c>
      <c r="B234" s="114"/>
      <c r="C234" s="79">
        <f>Jan!N234+Feb!N234</f>
        <v>0</v>
      </c>
      <c r="D234" s="167">
        <f>+X234+AB234</f>
        <v>0</v>
      </c>
      <c r="E234" s="167"/>
      <c r="F234" s="8">
        <f>D234+E234</f>
        <v>0</v>
      </c>
      <c r="G234" s="167"/>
      <c r="H234" s="167">
        <f>F234-G234</f>
        <v>0</v>
      </c>
      <c r="I234" s="168" t="e">
        <f>G234/F234</f>
        <v>#DIV/0!</v>
      </c>
      <c r="J234" s="169"/>
      <c r="K234" s="189"/>
      <c r="L234" s="168" t="e">
        <f>(K234+J234)/F234</f>
        <v>#DIV/0!</v>
      </c>
      <c r="M234" s="167">
        <f>K234+G234+J234</f>
        <v>0</v>
      </c>
      <c r="N234" s="167">
        <f>H234-K234-J234</f>
        <v>0</v>
      </c>
      <c r="O234" s="170" t="e">
        <f>M234/F234</f>
        <v>#DIV/0!</v>
      </c>
      <c r="P234" s="171"/>
      <c r="Q234" s="167"/>
      <c r="R234" s="167"/>
      <c r="S234" s="250">
        <f>+N234+C234+Q234+R234</f>
        <v>0</v>
      </c>
      <c r="T234" s="90" t="e">
        <f>+M234/(Q234+F234+R234+C234)</f>
        <v>#DIV/0!</v>
      </c>
      <c r="V234" s="8"/>
      <c r="W234" s="8"/>
      <c r="X234" s="8"/>
      <c r="Y234" s="59"/>
      <c r="Z234" s="8"/>
      <c r="AA234" s="8"/>
      <c r="AB234" s="8"/>
    </row>
    <row r="235" spans="1:28" s="91" customFormat="1" ht="12.75" x14ac:dyDescent="0.2">
      <c r="A235" s="89" t="s">
        <v>32</v>
      </c>
      <c r="B235" s="114"/>
      <c r="C235" s="79">
        <f>Jan!N235+Feb!N235</f>
        <v>-26500</v>
      </c>
      <c r="D235" s="167">
        <f>+X235+AB235</f>
        <v>0</v>
      </c>
      <c r="E235" s="167">
        <v>240073.01</v>
      </c>
      <c r="F235" s="8">
        <f>D235+E235</f>
        <v>240073.01</v>
      </c>
      <c r="G235" s="167">
        <v>107746</v>
      </c>
      <c r="H235" s="167">
        <f>F235-G235</f>
        <v>132327.01</v>
      </c>
      <c r="I235" s="168">
        <f>G235/F235</f>
        <v>0.44880513640412972</v>
      </c>
      <c r="J235" s="169"/>
      <c r="K235" s="189">
        <v>1848.89</v>
      </c>
      <c r="L235" s="168">
        <f t="shared" ref="L235:L241" si="27">(K235+J235)/F235</f>
        <v>7.7013655137660002E-3</v>
      </c>
      <c r="M235" s="167">
        <f>K235+G235+J235</f>
        <v>109594.89</v>
      </c>
      <c r="N235" s="167">
        <f>H235-K235-J235</f>
        <v>130478.12000000001</v>
      </c>
      <c r="O235" s="170">
        <f>M235/F235</f>
        <v>0.45650650191789571</v>
      </c>
      <c r="P235" s="171"/>
      <c r="Q235" s="167"/>
      <c r="R235" s="167"/>
      <c r="S235" s="250">
        <f>+N235+C235+Q235+R235</f>
        <v>103978.12000000001</v>
      </c>
      <c r="T235" s="90">
        <f>+M235/(Q235+F235+R235+C235)</f>
        <v>0.51314953139443975</v>
      </c>
      <c r="V235" s="8"/>
      <c r="W235" s="8"/>
      <c r="X235" s="8"/>
      <c r="Y235" s="59"/>
      <c r="Z235" s="8"/>
      <c r="AA235" s="8"/>
      <c r="AB235" s="8"/>
    </row>
    <row r="236" spans="1:28" s="91" customFormat="1" ht="12.75" hidden="1" x14ac:dyDescent="0.2">
      <c r="A236" s="89" t="s">
        <v>33</v>
      </c>
      <c r="B236" s="114"/>
      <c r="C236" s="79">
        <f>Jan!N236+Feb!N236</f>
        <v>0</v>
      </c>
      <c r="D236" s="167">
        <f>+X236+AB236</f>
        <v>0</v>
      </c>
      <c r="E236" s="167"/>
      <c r="F236" s="8">
        <f>D236+E236</f>
        <v>0</v>
      </c>
      <c r="G236" s="167"/>
      <c r="H236" s="167">
        <f>F236-G236</f>
        <v>0</v>
      </c>
      <c r="I236" s="168" t="e">
        <f>G236/F236</f>
        <v>#DIV/0!</v>
      </c>
      <c r="J236" s="169"/>
      <c r="K236" s="189"/>
      <c r="L236" s="168" t="e">
        <f t="shared" si="27"/>
        <v>#DIV/0!</v>
      </c>
      <c r="M236" s="167">
        <f>K236+G236+J236</f>
        <v>0</v>
      </c>
      <c r="N236" s="167">
        <f>H236-K236-J236</f>
        <v>0</v>
      </c>
      <c r="O236" s="170" t="e">
        <f>M236/F236</f>
        <v>#DIV/0!</v>
      </c>
      <c r="P236" s="171"/>
      <c r="Q236" s="167"/>
      <c r="R236" s="167"/>
      <c r="S236" s="250">
        <f>+N236+C236+Q236+R236</f>
        <v>0</v>
      </c>
      <c r="T236" s="90" t="e">
        <f>+M236/(Q236+F236+R236+C236)</f>
        <v>#DIV/0!</v>
      </c>
      <c r="V236" s="8"/>
      <c r="W236" s="8"/>
      <c r="X236" s="8"/>
      <c r="Y236" s="59"/>
      <c r="Z236" s="8"/>
      <c r="AA236" s="8"/>
      <c r="AB236" s="8"/>
    </row>
    <row r="237" spans="1:28" x14ac:dyDescent="0.25">
      <c r="A237" s="92"/>
      <c r="B237" s="114"/>
      <c r="C237" s="18"/>
      <c r="D237" s="172"/>
      <c r="E237" s="172"/>
      <c r="F237" s="6"/>
      <c r="G237" s="172"/>
      <c r="H237" s="172"/>
      <c r="I237" s="173"/>
      <c r="J237" s="174"/>
      <c r="K237" s="245"/>
      <c r="L237" s="173"/>
      <c r="M237" s="172"/>
      <c r="N237" s="175"/>
      <c r="O237" s="176"/>
      <c r="Q237" s="172"/>
      <c r="R237" s="172"/>
      <c r="S237" s="245"/>
      <c r="T237" s="86"/>
      <c r="V237" s="6"/>
      <c r="W237" s="6"/>
      <c r="X237" s="6"/>
      <c r="Y237" s="48"/>
      <c r="Z237" s="6"/>
      <c r="AA237" s="6"/>
      <c r="AB237" s="6"/>
    </row>
    <row r="238" spans="1:28" s="80" customFormat="1" x14ac:dyDescent="0.25">
      <c r="A238" s="94" t="s">
        <v>114</v>
      </c>
      <c r="B238" s="113"/>
      <c r="C238" s="19">
        <f>SUM(C239:C241)</f>
        <v>-26500</v>
      </c>
      <c r="D238" s="235">
        <f>SUM(D239:D241)</f>
        <v>0</v>
      </c>
      <c r="E238" s="235">
        <f>SUM(E239:E241)</f>
        <v>240073.01</v>
      </c>
      <c r="F238" s="7">
        <f>D238+E238</f>
        <v>240073.01</v>
      </c>
      <c r="G238" s="235">
        <f>SUM(G239:G241)</f>
        <v>107746</v>
      </c>
      <c r="H238" s="235">
        <f>F238-G238</f>
        <v>132327.01</v>
      </c>
      <c r="I238" s="161">
        <f>G238/F238</f>
        <v>0.44880513640412972</v>
      </c>
      <c r="J238" s="235">
        <f>SUM(J239:J241)</f>
        <v>0</v>
      </c>
      <c r="K238" s="235">
        <f>SUM(K239:K241)</f>
        <v>1848.89</v>
      </c>
      <c r="L238" s="255">
        <f t="shared" si="27"/>
        <v>7.7013655137660002E-3</v>
      </c>
      <c r="M238" s="235">
        <f>K238+G238+J238</f>
        <v>109594.89</v>
      </c>
      <c r="N238" s="256">
        <f>H238-K238-J238</f>
        <v>130478.12000000001</v>
      </c>
      <c r="O238" s="257">
        <f>M238/F238</f>
        <v>0.45650650191789571</v>
      </c>
      <c r="P238" s="237"/>
      <c r="Q238" s="235">
        <f>SUM(Q239:Q241)</f>
        <v>0</v>
      </c>
      <c r="R238" s="235">
        <f>SUM(R239:R241)</f>
        <v>0</v>
      </c>
      <c r="S238" s="249">
        <f>+N238+C238+Q238+R238</f>
        <v>103978.12000000001</v>
      </c>
      <c r="T238" s="88">
        <f>+M238/(Q238+F238+R238+C238)</f>
        <v>0.51314953139443975</v>
      </c>
      <c r="V238" s="7">
        <f>SUM(V239:V241)</f>
        <v>0</v>
      </c>
      <c r="W238" s="7">
        <f>SUM(W239:W241)</f>
        <v>0</v>
      </c>
      <c r="X238" s="7">
        <f>SUM(X239:X241)</f>
        <v>0</v>
      </c>
      <c r="Y238" s="42"/>
      <c r="Z238" s="7">
        <f>SUM(Z239:Z241)</f>
        <v>0</v>
      </c>
      <c r="AA238" s="7">
        <f>SUM(AA239:AA241)</f>
        <v>0</v>
      </c>
      <c r="AB238" s="7">
        <f>SUM(AB239:AB241)</f>
        <v>0</v>
      </c>
    </row>
    <row r="239" spans="1:28" s="80" customFormat="1" hidden="1" x14ac:dyDescent="0.25">
      <c r="A239" s="84" t="s">
        <v>31</v>
      </c>
      <c r="B239" s="113"/>
      <c r="C239" s="19">
        <f>C234</f>
        <v>0</v>
      </c>
      <c r="D239" s="235">
        <f>D234</f>
        <v>0</v>
      </c>
      <c r="E239" s="235">
        <f>E234</f>
        <v>0</v>
      </c>
      <c r="F239" s="7">
        <f>D239+E239</f>
        <v>0</v>
      </c>
      <c r="G239" s="235">
        <f>G234</f>
        <v>0</v>
      </c>
      <c r="H239" s="235">
        <f>F239-G239</f>
        <v>0</v>
      </c>
      <c r="I239" s="161" t="e">
        <f>G239/F239</f>
        <v>#DIV/0!</v>
      </c>
      <c r="J239" s="235">
        <f t="shared" ref="J239:K241" si="28">J234</f>
        <v>0</v>
      </c>
      <c r="K239" s="235">
        <f t="shared" si="28"/>
        <v>0</v>
      </c>
      <c r="L239" s="255" t="e">
        <f t="shared" si="27"/>
        <v>#DIV/0!</v>
      </c>
      <c r="M239" s="235">
        <f>K239+G239+J239</f>
        <v>0</v>
      </c>
      <c r="N239" s="256">
        <f>H239-K239-J239</f>
        <v>0</v>
      </c>
      <c r="O239" s="257" t="e">
        <f>M239/F239</f>
        <v>#DIV/0!</v>
      </c>
      <c r="P239" s="237"/>
      <c r="Q239" s="235">
        <f t="shared" ref="Q239:R241" si="29">Q234</f>
        <v>0</v>
      </c>
      <c r="R239" s="235">
        <f t="shared" si="29"/>
        <v>0</v>
      </c>
      <c r="S239" s="249">
        <f>+N239+C239+Q239+R239</f>
        <v>0</v>
      </c>
      <c r="T239" s="88" t="e">
        <f>+M239/(Q239+F239+R239+C239)</f>
        <v>#DIV/0!</v>
      </c>
      <c r="V239" s="7">
        <f>V234</f>
        <v>0</v>
      </c>
      <c r="W239" s="7">
        <f t="shared" ref="W239:X241" si="30">W234</f>
        <v>0</v>
      </c>
      <c r="X239" s="7">
        <f t="shared" si="30"/>
        <v>0</v>
      </c>
      <c r="Y239" s="42"/>
      <c r="Z239" s="7">
        <f>Z234</f>
        <v>0</v>
      </c>
      <c r="AA239" s="7">
        <f t="shared" ref="AA239:AB241" si="31">AA234</f>
        <v>0</v>
      </c>
      <c r="AB239" s="7">
        <f t="shared" si="31"/>
        <v>0</v>
      </c>
    </row>
    <row r="240" spans="1:28" s="80" customFormat="1" x14ac:dyDescent="0.25">
      <c r="A240" s="84" t="s">
        <v>32</v>
      </c>
      <c r="B240" s="113"/>
      <c r="C240" s="19">
        <f t="shared" ref="C240:E241" si="32">C235</f>
        <v>-26500</v>
      </c>
      <c r="D240" s="235">
        <f t="shared" si="32"/>
        <v>0</v>
      </c>
      <c r="E240" s="235">
        <f t="shared" si="32"/>
        <v>240073.01</v>
      </c>
      <c r="F240" s="7">
        <f>D240+E240</f>
        <v>240073.01</v>
      </c>
      <c r="G240" s="235">
        <f>G235</f>
        <v>107746</v>
      </c>
      <c r="H240" s="235">
        <f>F240-G240</f>
        <v>132327.01</v>
      </c>
      <c r="I240" s="161">
        <f>G240/F240</f>
        <v>0.44880513640412972</v>
      </c>
      <c r="J240" s="235">
        <f t="shared" si="28"/>
        <v>0</v>
      </c>
      <c r="K240" s="235">
        <f t="shared" si="28"/>
        <v>1848.89</v>
      </c>
      <c r="L240" s="255">
        <f t="shared" si="27"/>
        <v>7.7013655137660002E-3</v>
      </c>
      <c r="M240" s="235">
        <f>K240+G240+J240</f>
        <v>109594.89</v>
      </c>
      <c r="N240" s="256">
        <f>H240-K240-J240</f>
        <v>130478.12000000001</v>
      </c>
      <c r="O240" s="257">
        <f>M240/F240</f>
        <v>0.45650650191789571</v>
      </c>
      <c r="P240" s="237"/>
      <c r="Q240" s="235">
        <f t="shared" si="29"/>
        <v>0</v>
      </c>
      <c r="R240" s="235">
        <f t="shared" si="29"/>
        <v>0</v>
      </c>
      <c r="S240" s="249">
        <f>+N240+C240+Q240+R240</f>
        <v>103978.12000000001</v>
      </c>
      <c r="T240" s="88">
        <f>+M240/(Q240+F240+R240+C240)</f>
        <v>0.51314953139443975</v>
      </c>
      <c r="V240" s="7">
        <f>V235</f>
        <v>0</v>
      </c>
      <c r="W240" s="7">
        <f t="shared" si="30"/>
        <v>0</v>
      </c>
      <c r="X240" s="7">
        <f t="shared" si="30"/>
        <v>0</v>
      </c>
      <c r="Y240" s="42"/>
      <c r="Z240" s="7">
        <f>Z235</f>
        <v>0</v>
      </c>
      <c r="AA240" s="7">
        <f t="shared" si="31"/>
        <v>0</v>
      </c>
      <c r="AB240" s="7">
        <f t="shared" si="31"/>
        <v>0</v>
      </c>
    </row>
    <row r="241" spans="1:28" s="80" customFormat="1" hidden="1" x14ac:dyDescent="0.25">
      <c r="A241" s="84" t="s">
        <v>33</v>
      </c>
      <c r="B241" s="113"/>
      <c r="C241" s="19">
        <f t="shared" si="32"/>
        <v>0</v>
      </c>
      <c r="D241" s="235">
        <f t="shared" si="32"/>
        <v>0</v>
      </c>
      <c r="E241" s="235">
        <f t="shared" si="32"/>
        <v>0</v>
      </c>
      <c r="F241" s="7">
        <f>D241+E241</f>
        <v>0</v>
      </c>
      <c r="G241" s="235">
        <f>G236</f>
        <v>0</v>
      </c>
      <c r="H241" s="235">
        <f>F241-G241</f>
        <v>0</v>
      </c>
      <c r="I241" s="161" t="e">
        <f>G241/F241</f>
        <v>#DIV/0!</v>
      </c>
      <c r="J241" s="235">
        <f t="shared" si="28"/>
        <v>0</v>
      </c>
      <c r="K241" s="235">
        <f t="shared" si="28"/>
        <v>0</v>
      </c>
      <c r="L241" s="255" t="e">
        <f t="shared" si="27"/>
        <v>#DIV/0!</v>
      </c>
      <c r="M241" s="235">
        <f>K241+G241+J241</f>
        <v>0</v>
      </c>
      <c r="N241" s="256">
        <f>H241-K241-J241</f>
        <v>0</v>
      </c>
      <c r="O241" s="257" t="e">
        <f>M241/F241</f>
        <v>#DIV/0!</v>
      </c>
      <c r="P241" s="237"/>
      <c r="Q241" s="235">
        <f t="shared" si="29"/>
        <v>0</v>
      </c>
      <c r="R241" s="235">
        <f t="shared" si="29"/>
        <v>0</v>
      </c>
      <c r="S241" s="249">
        <f>+N241+C241+Q241+R241</f>
        <v>0</v>
      </c>
      <c r="T241" s="88" t="e">
        <f>+M241/(Q241+F241+R241+C241)</f>
        <v>#DIV/0!</v>
      </c>
      <c r="V241" s="7">
        <f>V236</f>
        <v>0</v>
      </c>
      <c r="W241" s="7">
        <f t="shared" si="30"/>
        <v>0</v>
      </c>
      <c r="X241" s="7">
        <f t="shared" si="30"/>
        <v>0</v>
      </c>
      <c r="Y241" s="42"/>
      <c r="Z241" s="7">
        <f>Z236</f>
        <v>0</v>
      </c>
      <c r="AA241" s="7">
        <f t="shared" si="31"/>
        <v>0</v>
      </c>
      <c r="AB241" s="7">
        <f t="shared" si="31"/>
        <v>0</v>
      </c>
    </row>
    <row r="242" spans="1:28" x14ac:dyDescent="0.25">
      <c r="A242" s="92"/>
      <c r="B242" s="114"/>
      <c r="C242" s="18"/>
      <c r="D242" s="172"/>
      <c r="E242" s="172"/>
      <c r="F242" s="6"/>
      <c r="G242" s="172"/>
      <c r="H242" s="172"/>
      <c r="I242" s="173"/>
      <c r="J242" s="174"/>
      <c r="K242" s="245"/>
      <c r="L242" s="173"/>
      <c r="M242" s="172"/>
      <c r="N242" s="175"/>
      <c r="O242" s="176"/>
      <c r="Q242" s="172"/>
      <c r="R242" s="172"/>
      <c r="S242" s="245"/>
      <c r="T242" s="86"/>
      <c r="V242" s="6"/>
      <c r="W242" s="6"/>
      <c r="X242" s="6"/>
      <c r="Y242" s="48"/>
      <c r="Z242" s="6"/>
      <c r="AA242" s="6"/>
      <c r="AB242" s="6"/>
    </row>
    <row r="243" spans="1:28" ht="75" x14ac:dyDescent="0.25">
      <c r="A243" s="97" t="s">
        <v>115</v>
      </c>
      <c r="B243" s="114"/>
      <c r="C243" s="18"/>
      <c r="D243" s="172"/>
      <c r="E243" s="172"/>
      <c r="F243" s="6"/>
      <c r="G243" s="172"/>
      <c r="H243" s="172"/>
      <c r="I243" s="173"/>
      <c r="J243" s="174"/>
      <c r="K243" s="245"/>
      <c r="L243" s="173"/>
      <c r="M243" s="172"/>
      <c r="N243" s="175"/>
      <c r="O243" s="176"/>
      <c r="Q243" s="172"/>
      <c r="R243" s="172"/>
      <c r="S243" s="245"/>
      <c r="T243" s="86"/>
      <c r="V243" s="6"/>
      <c r="W243" s="6"/>
      <c r="X243" s="6"/>
      <c r="Y243" s="48"/>
      <c r="Z243" s="6"/>
      <c r="AA243" s="6"/>
      <c r="AB243" s="6"/>
    </row>
    <row r="244" spans="1:28" x14ac:dyDescent="0.25">
      <c r="A244" s="99"/>
      <c r="B244" s="114"/>
      <c r="C244" s="18"/>
      <c r="D244" s="172"/>
      <c r="E244" s="172"/>
      <c r="F244" s="6"/>
      <c r="G244" s="172"/>
      <c r="H244" s="172"/>
      <c r="I244" s="173"/>
      <c r="J244" s="174"/>
      <c r="K244" s="245"/>
      <c r="L244" s="173"/>
      <c r="M244" s="172"/>
      <c r="N244" s="175"/>
      <c r="O244" s="176"/>
      <c r="Q244" s="172"/>
      <c r="R244" s="172"/>
      <c r="S244" s="245"/>
      <c r="T244" s="86"/>
      <c r="V244" s="6"/>
      <c r="W244" s="6"/>
      <c r="X244" s="6"/>
      <c r="Y244" s="48"/>
      <c r="Z244" s="6"/>
      <c r="AA244" s="6"/>
      <c r="AB244" s="6"/>
    </row>
    <row r="245" spans="1:28" ht="45" x14ac:dyDescent="0.25">
      <c r="A245" s="97" t="s">
        <v>116</v>
      </c>
      <c r="B245" s="113"/>
      <c r="C245" s="18"/>
      <c r="D245" s="172"/>
      <c r="E245" s="172"/>
      <c r="F245" s="6"/>
      <c r="G245" s="172"/>
      <c r="H245" s="172"/>
      <c r="I245" s="173"/>
      <c r="J245" s="174"/>
      <c r="K245" s="245"/>
      <c r="L245" s="173"/>
      <c r="M245" s="172"/>
      <c r="N245" s="175"/>
      <c r="O245" s="176"/>
      <c r="Q245" s="172"/>
      <c r="R245" s="172"/>
      <c r="S245" s="245"/>
      <c r="T245" s="86"/>
      <c r="V245" s="6"/>
      <c r="W245" s="6"/>
      <c r="X245" s="6"/>
      <c r="Y245" s="48"/>
      <c r="Z245" s="6"/>
      <c r="AA245" s="6"/>
      <c r="AB245" s="6"/>
    </row>
    <row r="246" spans="1:28" x14ac:dyDescent="0.25">
      <c r="A246" s="84"/>
      <c r="B246" s="113"/>
      <c r="C246" s="18"/>
      <c r="D246" s="172"/>
      <c r="E246" s="172"/>
      <c r="F246" s="48"/>
      <c r="G246" s="245"/>
      <c r="H246" s="245"/>
      <c r="I246" s="173"/>
      <c r="J246" s="174"/>
      <c r="K246" s="245"/>
      <c r="L246" s="173"/>
      <c r="M246" s="245"/>
      <c r="N246" s="252"/>
      <c r="O246" s="176"/>
      <c r="Q246" s="172"/>
      <c r="R246" s="172"/>
      <c r="S246" s="245"/>
      <c r="T246" s="86"/>
      <c r="V246" s="6"/>
      <c r="W246" s="6"/>
      <c r="X246" s="6"/>
      <c r="Y246" s="48"/>
      <c r="Z246" s="6"/>
      <c r="AA246" s="6"/>
      <c r="AB246" s="6"/>
    </row>
    <row r="247" spans="1:28" hidden="1" x14ac:dyDescent="0.25">
      <c r="A247" s="84"/>
      <c r="B247" s="113"/>
      <c r="C247" s="18"/>
      <c r="D247" s="172"/>
      <c r="E247" s="172"/>
      <c r="F247" s="48"/>
      <c r="G247" s="245"/>
      <c r="H247" s="245"/>
      <c r="I247" s="173"/>
      <c r="J247" s="174"/>
      <c r="K247" s="245"/>
      <c r="L247" s="173"/>
      <c r="M247" s="245"/>
      <c r="N247" s="252"/>
      <c r="O247" s="176"/>
      <c r="Q247" s="172"/>
      <c r="R247" s="172"/>
      <c r="S247" s="245"/>
      <c r="T247" s="86"/>
      <c r="V247" s="6"/>
      <c r="W247" s="6"/>
      <c r="X247" s="6"/>
      <c r="Y247" s="48"/>
      <c r="Z247" s="6"/>
      <c r="AA247" s="6"/>
      <c r="AB247" s="6"/>
    </row>
    <row r="248" spans="1:28" ht="30" x14ac:dyDescent="0.25">
      <c r="A248" s="87" t="s">
        <v>117</v>
      </c>
      <c r="B248" s="113" t="s">
        <v>118</v>
      </c>
      <c r="C248" s="19">
        <f>SUM(C249:C251)</f>
        <v>835338.29999999935</v>
      </c>
      <c r="D248" s="234">
        <f>SUM(D249:D251)</f>
        <v>5061000</v>
      </c>
      <c r="E248" s="234">
        <f>SUM(E249:E251)</f>
        <v>540175.16</v>
      </c>
      <c r="F248" s="52">
        <f>D248+E248</f>
        <v>5601175.1600000001</v>
      </c>
      <c r="G248" s="234">
        <f>SUM(G249:G251)</f>
        <v>4303519.3099999996</v>
      </c>
      <c r="H248" s="234">
        <f>F248-G248</f>
        <v>1297655.8500000006</v>
      </c>
      <c r="I248" s="161">
        <f>G248/F248</f>
        <v>0.76832435820485923</v>
      </c>
      <c r="J248" s="234">
        <f>SUM(J249:J251)</f>
        <v>0</v>
      </c>
      <c r="K248" s="234">
        <f>SUM(K249:K251)</f>
        <v>498939.44</v>
      </c>
      <c r="L248" s="161">
        <f>(K248+J248)/F248</f>
        <v>8.90776356295917E-2</v>
      </c>
      <c r="M248" s="234">
        <f>K248+G248+J248</f>
        <v>4802458.75</v>
      </c>
      <c r="N248" s="247">
        <f t="shared" ref="N248:N256" si="33">H248-K248-J248</f>
        <v>798716.41000000061</v>
      </c>
      <c r="O248" s="161">
        <f>M248/F248</f>
        <v>0.85740199383445093</v>
      </c>
      <c r="P248" s="248"/>
      <c r="Q248" s="234">
        <f>SUM(Q249:Q251)</f>
        <v>0</v>
      </c>
      <c r="R248" s="234">
        <f>SUM(R249:R251)</f>
        <v>0</v>
      </c>
      <c r="S248" s="249">
        <f>+N248+C248+Q248+R248</f>
        <v>1634054.71</v>
      </c>
      <c r="T248" s="88">
        <f>+M248/(Q248+F248+R248+C248)</f>
        <v>0.74612735292873922</v>
      </c>
      <c r="V248" s="7">
        <f>SUM(V249:V251)</f>
        <v>0</v>
      </c>
      <c r="W248" s="7">
        <f>SUM(W249:W251)</f>
        <v>0</v>
      </c>
      <c r="X248" s="7">
        <f>SUM(X249:X251)</f>
        <v>0</v>
      </c>
      <c r="Y248" s="48"/>
      <c r="Z248" s="7">
        <f>SUM(Z249:Z251)</f>
        <v>0</v>
      </c>
      <c r="AA248" s="7">
        <f>SUM(AA249:AA251)</f>
        <v>0</v>
      </c>
      <c r="AB248" s="7">
        <f>SUM(AB249:AB251)</f>
        <v>0</v>
      </c>
    </row>
    <row r="249" spans="1:28" s="91" customFormat="1" ht="16.5" x14ac:dyDescent="0.3">
      <c r="A249" s="89" t="s">
        <v>31</v>
      </c>
      <c r="B249" s="114"/>
      <c r="C249" s="79">
        <f>Jan!N249+Feb!N249</f>
        <v>1280101.9799999993</v>
      </c>
      <c r="D249" s="231">
        <v>4036000</v>
      </c>
      <c r="E249" s="167"/>
      <c r="F249" s="8">
        <f>D249+E249</f>
        <v>4036000</v>
      </c>
      <c r="G249" s="167">
        <v>4004763.5299999993</v>
      </c>
      <c r="H249" s="167">
        <f>F249-G249</f>
        <v>31236.470000000671</v>
      </c>
      <c r="I249" s="168">
        <f>G249/F249</f>
        <v>0.99226053766105038</v>
      </c>
      <c r="J249" s="169"/>
      <c r="K249" s="189">
        <v>144354</v>
      </c>
      <c r="L249" s="168">
        <f>(K249+J249)/F249</f>
        <v>3.5766600594648167E-2</v>
      </c>
      <c r="M249" s="167">
        <f>K249+G249+J249</f>
        <v>4149117.5299999993</v>
      </c>
      <c r="N249" s="167">
        <f t="shared" si="33"/>
        <v>-113117.52999999933</v>
      </c>
      <c r="O249" s="170">
        <f>M249/F249</f>
        <v>1.0280271382556985</v>
      </c>
      <c r="P249" s="171"/>
      <c r="Q249" s="167"/>
      <c r="R249" s="167"/>
      <c r="S249" s="250">
        <f>+N249+C249+Q249+R249</f>
        <v>1166984.45</v>
      </c>
      <c r="T249" s="90">
        <f>+M249/(Q249+F249+R249+C249)</f>
        <v>0.78048117692429964</v>
      </c>
      <c r="V249" s="8"/>
      <c r="W249" s="8"/>
      <c r="X249" s="8"/>
      <c r="Y249" s="59"/>
      <c r="Z249" s="8"/>
      <c r="AA249" s="8"/>
      <c r="AB249" s="8"/>
    </row>
    <row r="250" spans="1:28" s="91" customFormat="1" ht="16.5" x14ac:dyDescent="0.3">
      <c r="A250" s="89" t="s">
        <v>32</v>
      </c>
      <c r="B250" s="114"/>
      <c r="C250" s="79">
        <f>Jan!N250+Feb!N250</f>
        <v>-444763.67999999993</v>
      </c>
      <c r="D250" s="232">
        <v>1025000</v>
      </c>
      <c r="E250" s="167">
        <v>540175.16</v>
      </c>
      <c r="F250" s="8">
        <f>D250+E250</f>
        <v>1565175.1600000001</v>
      </c>
      <c r="G250" s="167">
        <v>298755.78000000003</v>
      </c>
      <c r="H250" s="167">
        <f>F250-G250</f>
        <v>1266419.3800000001</v>
      </c>
      <c r="I250" s="168">
        <f>G250/F250</f>
        <v>0.19087689840413771</v>
      </c>
      <c r="J250" s="169"/>
      <c r="K250" s="189">
        <v>354585.44</v>
      </c>
      <c r="L250" s="168">
        <f>(K250+J250)/F250</f>
        <v>0.22654681026243731</v>
      </c>
      <c r="M250" s="167">
        <f>K250+G250+J250</f>
        <v>653341.22</v>
      </c>
      <c r="N250" s="167">
        <f t="shared" si="33"/>
        <v>911833.94000000018</v>
      </c>
      <c r="O250" s="170">
        <f>M250/F250</f>
        <v>0.41742370866657502</v>
      </c>
      <c r="P250" s="171"/>
      <c r="Q250" s="167"/>
      <c r="R250" s="167"/>
      <c r="S250" s="250">
        <f>+N250+C250+Q250+R250</f>
        <v>467070.26000000024</v>
      </c>
      <c r="T250" s="90">
        <f>+M250/(Q250+F250+R250+C250)</f>
        <v>0.58312613862185692</v>
      </c>
      <c r="V250" s="8"/>
      <c r="W250" s="8"/>
      <c r="X250" s="8"/>
      <c r="Y250" s="59"/>
      <c r="Z250" s="8"/>
      <c r="AA250" s="8"/>
      <c r="AB250" s="8"/>
    </row>
    <row r="251" spans="1:28" s="91" customFormat="1" ht="12.75" hidden="1" x14ac:dyDescent="0.2">
      <c r="A251" s="89" t="s">
        <v>33</v>
      </c>
      <c r="B251" s="114"/>
      <c r="C251" s="79">
        <f>Jan!N251+Feb!N251</f>
        <v>0</v>
      </c>
      <c r="D251" s="167">
        <f>+X251+AB251</f>
        <v>0</v>
      </c>
      <c r="E251" s="167"/>
      <c r="F251" s="8">
        <f>D251+E251</f>
        <v>0</v>
      </c>
      <c r="G251" s="167"/>
      <c r="H251" s="167">
        <f>F251-G251</f>
        <v>0</v>
      </c>
      <c r="I251" s="168" t="e">
        <f>G251/F251</f>
        <v>#DIV/0!</v>
      </c>
      <c r="J251" s="169"/>
      <c r="K251" s="189"/>
      <c r="L251" s="168" t="e">
        <f>(K251+J251)/F251</f>
        <v>#DIV/0!</v>
      </c>
      <c r="M251" s="167">
        <f>K251+G251+J251</f>
        <v>0</v>
      </c>
      <c r="N251" s="167">
        <f t="shared" si="33"/>
        <v>0</v>
      </c>
      <c r="O251" s="170" t="e">
        <f>M251/F251</f>
        <v>#DIV/0!</v>
      </c>
      <c r="P251" s="171"/>
      <c r="Q251" s="167"/>
      <c r="R251" s="167"/>
      <c r="S251" s="250">
        <f>+N251+C251+Q251+R251</f>
        <v>0</v>
      </c>
      <c r="T251" s="90" t="e">
        <f>+M251/(Q251+F251+R251+C251)</f>
        <v>#DIV/0!</v>
      </c>
      <c r="V251" s="8"/>
      <c r="W251" s="8"/>
      <c r="X251" s="8"/>
      <c r="Y251" s="59"/>
      <c r="Z251" s="8"/>
      <c r="AA251" s="8"/>
      <c r="AB251" s="8"/>
    </row>
    <row r="252" spans="1:28" x14ac:dyDescent="0.25">
      <c r="A252" s="92"/>
      <c r="B252" s="114"/>
      <c r="C252" s="18"/>
      <c r="D252" s="172"/>
      <c r="E252" s="172"/>
      <c r="F252" s="48"/>
      <c r="G252" s="260"/>
      <c r="H252" s="260"/>
      <c r="I252" s="173"/>
      <c r="J252" s="174"/>
      <c r="K252" s="245"/>
      <c r="L252" s="173"/>
      <c r="M252" s="245"/>
      <c r="N252" s="252">
        <f t="shared" si="33"/>
        <v>0</v>
      </c>
      <c r="O252" s="176"/>
      <c r="Q252" s="172"/>
      <c r="R252" s="172"/>
      <c r="S252" s="245"/>
      <c r="T252" s="86"/>
      <c r="V252" s="6"/>
      <c r="W252" s="6"/>
      <c r="X252" s="6"/>
      <c r="Y252" s="48"/>
      <c r="Z252" s="6"/>
      <c r="AA252" s="6"/>
      <c r="AB252" s="6"/>
    </row>
    <row r="253" spans="1:28" ht="30" x14ac:dyDescent="0.25">
      <c r="A253" s="87" t="s">
        <v>119</v>
      </c>
      <c r="B253" s="113" t="s">
        <v>120</v>
      </c>
      <c r="C253" s="19">
        <f>SUM(C254:C256)</f>
        <v>0</v>
      </c>
      <c r="D253" s="234">
        <f>SUM(D254:D256)</f>
        <v>0</v>
      </c>
      <c r="E253" s="234">
        <f>SUM(E254:E256)</f>
        <v>3600</v>
      </c>
      <c r="F253" s="52">
        <f>D253+E253</f>
        <v>3600</v>
      </c>
      <c r="G253" s="234">
        <f>SUM(G254:G256)</f>
        <v>0</v>
      </c>
      <c r="H253" s="234">
        <f>F253-G253</f>
        <v>3600</v>
      </c>
      <c r="I253" s="161">
        <f>G253/F253</f>
        <v>0</v>
      </c>
      <c r="J253" s="234">
        <f>SUM(J254:J256)</f>
        <v>0</v>
      </c>
      <c r="K253" s="234">
        <f>SUM(K254:K256)</f>
        <v>3375</v>
      </c>
      <c r="L253" s="161">
        <f>(K253+J253)/F253</f>
        <v>0.9375</v>
      </c>
      <c r="M253" s="234">
        <f>K253+G253+J253</f>
        <v>3375</v>
      </c>
      <c r="N253" s="247">
        <f t="shared" si="33"/>
        <v>225</v>
      </c>
      <c r="O253" s="161">
        <f>M253/F253</f>
        <v>0.9375</v>
      </c>
      <c r="P253" s="248"/>
      <c r="Q253" s="234">
        <f>SUM(Q254:Q256)</f>
        <v>0</v>
      </c>
      <c r="R253" s="234">
        <f>SUM(R254:R256)</f>
        <v>0</v>
      </c>
      <c r="S253" s="249">
        <f>+N253+C253+Q253+R253</f>
        <v>225</v>
      </c>
      <c r="T253" s="88">
        <f>+M253/(Q253+F253+R253+C253)</f>
        <v>0.9375</v>
      </c>
      <c r="V253" s="7">
        <f>SUM(V254:V256)</f>
        <v>0</v>
      </c>
      <c r="W253" s="7">
        <f>SUM(W254:W256)</f>
        <v>0</v>
      </c>
      <c r="X253" s="7">
        <f>SUM(X254:X256)</f>
        <v>0</v>
      </c>
      <c r="Y253" s="48"/>
      <c r="Z253" s="7">
        <f>SUM(Z254:Z256)</f>
        <v>0</v>
      </c>
      <c r="AA253" s="7">
        <f>SUM(AA254:AA256)</f>
        <v>0</v>
      </c>
      <c r="AB253" s="7">
        <f>SUM(AB254:AB256)</f>
        <v>0</v>
      </c>
    </row>
    <row r="254" spans="1:28" s="91" customFormat="1" ht="12.75" hidden="1" x14ac:dyDescent="0.2">
      <c r="A254" s="89" t="s">
        <v>31</v>
      </c>
      <c r="B254" s="114"/>
      <c r="C254" s="79">
        <f>Jan!N254+Feb!N254</f>
        <v>0</v>
      </c>
      <c r="D254" s="167">
        <f>+X254+AB254</f>
        <v>0</v>
      </c>
      <c r="E254" s="167"/>
      <c r="F254" s="8">
        <f>D254+E254</f>
        <v>0</v>
      </c>
      <c r="G254" s="167"/>
      <c r="H254" s="167">
        <f>F254-G254</f>
        <v>0</v>
      </c>
      <c r="I254" s="168" t="e">
        <f>G254/F254</f>
        <v>#DIV/0!</v>
      </c>
      <c r="J254" s="169"/>
      <c r="K254" s="189"/>
      <c r="L254" s="168" t="e">
        <f>(K254+J254)/F254</f>
        <v>#DIV/0!</v>
      </c>
      <c r="M254" s="167">
        <f>K254+G254+J254</f>
        <v>0</v>
      </c>
      <c r="N254" s="167">
        <f t="shared" si="33"/>
        <v>0</v>
      </c>
      <c r="O254" s="170" t="e">
        <f>M254/F254</f>
        <v>#DIV/0!</v>
      </c>
      <c r="P254" s="171"/>
      <c r="Q254" s="167"/>
      <c r="R254" s="167"/>
      <c r="S254" s="250">
        <f>+N254+C254+Q254+R254</f>
        <v>0</v>
      </c>
      <c r="T254" s="90" t="e">
        <f>+M254/(Q254+F254+R254+C254)</f>
        <v>#DIV/0!</v>
      </c>
      <c r="V254" s="8"/>
      <c r="W254" s="8"/>
      <c r="X254" s="8"/>
      <c r="Y254" s="59"/>
      <c r="Z254" s="8"/>
      <c r="AA254" s="8"/>
      <c r="AB254" s="8"/>
    </row>
    <row r="255" spans="1:28" s="91" customFormat="1" ht="12.75" x14ac:dyDescent="0.2">
      <c r="A255" s="89" t="s">
        <v>32</v>
      </c>
      <c r="B255" s="114"/>
      <c r="C255" s="79">
        <f>Jan!N255+Feb!N255</f>
        <v>0</v>
      </c>
      <c r="D255" s="167">
        <f>+X255+AB255</f>
        <v>0</v>
      </c>
      <c r="E255" s="167">
        <v>3600</v>
      </c>
      <c r="F255" s="8">
        <f>D255+E255</f>
        <v>3600</v>
      </c>
      <c r="G255" s="167"/>
      <c r="H255" s="167">
        <f>F255-G255</f>
        <v>3600</v>
      </c>
      <c r="I255" s="168">
        <f>G255/F255</f>
        <v>0</v>
      </c>
      <c r="J255" s="169"/>
      <c r="K255" s="189">
        <v>3375</v>
      </c>
      <c r="L255" s="168">
        <f t="shared" ref="L255:L261" si="34">(K255+J255)/F255</f>
        <v>0.9375</v>
      </c>
      <c r="M255" s="167">
        <f>K255+G255+J255</f>
        <v>3375</v>
      </c>
      <c r="N255" s="167">
        <f t="shared" si="33"/>
        <v>225</v>
      </c>
      <c r="O255" s="170">
        <f>M255/F255</f>
        <v>0.9375</v>
      </c>
      <c r="P255" s="171"/>
      <c r="Q255" s="167"/>
      <c r="R255" s="167"/>
      <c r="S255" s="250">
        <f>+N255+C255+Q255+R255</f>
        <v>225</v>
      </c>
      <c r="T255" s="90">
        <f>+M255/(Q255+F255+R255+C255)</f>
        <v>0.9375</v>
      </c>
      <c r="V255" s="8"/>
      <c r="W255" s="8"/>
      <c r="X255" s="8"/>
      <c r="Y255" s="59"/>
      <c r="Z255" s="8"/>
      <c r="AA255" s="8"/>
      <c r="AB255" s="8"/>
    </row>
    <row r="256" spans="1:28" s="91" customFormat="1" ht="12.75" hidden="1" x14ac:dyDescent="0.2">
      <c r="A256" s="89" t="s">
        <v>33</v>
      </c>
      <c r="B256" s="114"/>
      <c r="C256" s="79">
        <f>Jan!N256+Feb!N256</f>
        <v>0</v>
      </c>
      <c r="D256" s="167">
        <f>+X256+AB256</f>
        <v>0</v>
      </c>
      <c r="E256" s="167"/>
      <c r="F256" s="8">
        <f>D256+E256</f>
        <v>0</v>
      </c>
      <c r="G256" s="167"/>
      <c r="H256" s="167">
        <f>F256-G256</f>
        <v>0</v>
      </c>
      <c r="I256" s="168" t="e">
        <f>G256/F256</f>
        <v>#DIV/0!</v>
      </c>
      <c r="J256" s="169"/>
      <c r="K256" s="189"/>
      <c r="L256" s="168" t="e">
        <f t="shared" si="34"/>
        <v>#DIV/0!</v>
      </c>
      <c r="M256" s="167">
        <f>K256+G256+J256</f>
        <v>0</v>
      </c>
      <c r="N256" s="167">
        <f t="shared" si="33"/>
        <v>0</v>
      </c>
      <c r="O256" s="170" t="e">
        <f>M256/F256</f>
        <v>#DIV/0!</v>
      </c>
      <c r="P256" s="171"/>
      <c r="Q256" s="167"/>
      <c r="R256" s="167"/>
      <c r="S256" s="250">
        <f>+N256+C256+Q256+R256</f>
        <v>0</v>
      </c>
      <c r="T256" s="90" t="e">
        <f>+M256/(Q256+F256+R256+C256)</f>
        <v>#DIV/0!</v>
      </c>
      <c r="V256" s="8"/>
      <c r="W256" s="8"/>
      <c r="X256" s="8"/>
      <c r="Y256" s="59"/>
      <c r="Z256" s="8"/>
      <c r="AA256" s="8"/>
      <c r="AB256" s="8"/>
    </row>
    <row r="257" spans="1:28" x14ac:dyDescent="0.25">
      <c r="A257" s="92"/>
      <c r="B257" s="114"/>
      <c r="C257" s="18"/>
      <c r="D257" s="172"/>
      <c r="E257" s="172"/>
      <c r="F257" s="48"/>
      <c r="G257" s="245"/>
      <c r="H257" s="245"/>
      <c r="I257" s="173"/>
      <c r="J257" s="174"/>
      <c r="K257" s="245"/>
      <c r="L257" s="173"/>
      <c r="M257" s="245"/>
      <c r="N257" s="252"/>
      <c r="O257" s="176"/>
      <c r="Q257" s="172"/>
      <c r="R257" s="172"/>
      <c r="S257" s="245"/>
      <c r="T257" s="86"/>
      <c r="V257" s="6"/>
      <c r="W257" s="6"/>
      <c r="X257" s="6"/>
      <c r="Y257" s="48"/>
      <c r="Z257" s="6"/>
      <c r="AA257" s="6"/>
      <c r="AB257" s="6"/>
    </row>
    <row r="258" spans="1:28" s="80" customFormat="1" x14ac:dyDescent="0.25">
      <c r="A258" s="94" t="s">
        <v>121</v>
      </c>
      <c r="B258" s="113"/>
      <c r="C258" s="19">
        <f>SUM(C259:C261)</f>
        <v>835338.29999999935</v>
      </c>
      <c r="D258" s="235">
        <f>SUM(D259:D261)</f>
        <v>5061000</v>
      </c>
      <c r="E258" s="235">
        <f>SUM(E259:E261)</f>
        <v>543775.16</v>
      </c>
      <c r="F258" s="52">
        <f>D258+E258</f>
        <v>5604775.1600000001</v>
      </c>
      <c r="G258" s="234">
        <f>SUM(G259:G261)</f>
        <v>4303519.3099999996</v>
      </c>
      <c r="H258" s="234">
        <f>F258-G258</f>
        <v>1301255.8500000006</v>
      </c>
      <c r="I258" s="161">
        <f>G258/F258</f>
        <v>0.76783085621582714</v>
      </c>
      <c r="J258" s="234">
        <f>SUM(J259:J261)</f>
        <v>0</v>
      </c>
      <c r="K258" s="234">
        <f>SUM(K259:K261)</f>
        <v>502314.44</v>
      </c>
      <c r="L258" s="255">
        <f t="shared" si="34"/>
        <v>8.9622585324189874E-2</v>
      </c>
      <c r="M258" s="234">
        <f>K258+G258+J258</f>
        <v>4805833.75</v>
      </c>
      <c r="N258" s="247">
        <f>H258-K258-J258</f>
        <v>798941.41000000061</v>
      </c>
      <c r="O258" s="161">
        <f>M258/F258</f>
        <v>0.85745344154001712</v>
      </c>
      <c r="P258" s="248"/>
      <c r="Q258" s="234">
        <f>SUM(Q259:Q261)</f>
        <v>0</v>
      </c>
      <c r="R258" s="234">
        <f>SUM(R259:R261)</f>
        <v>0</v>
      </c>
      <c r="S258" s="249">
        <f>+N258+C258+Q258+R258</f>
        <v>1634279.71</v>
      </c>
      <c r="T258" s="88">
        <f>+M258/(Q258+F258+R258+C258)</f>
        <v>0.74623432954238678</v>
      </c>
      <c r="V258" s="7">
        <f>SUM(V259:V261)</f>
        <v>0</v>
      </c>
      <c r="W258" s="7">
        <f>SUM(W259:W261)</f>
        <v>0</v>
      </c>
      <c r="X258" s="7">
        <f>SUM(X259:X261)</f>
        <v>0</v>
      </c>
      <c r="Y258" s="42"/>
      <c r="Z258" s="7">
        <f>SUM(Z259:Z261)</f>
        <v>0</v>
      </c>
      <c r="AA258" s="7">
        <f>SUM(AA259:AA261)</f>
        <v>0</v>
      </c>
      <c r="AB258" s="7">
        <f>SUM(AB259:AB261)</f>
        <v>0</v>
      </c>
    </row>
    <row r="259" spans="1:28" s="80" customFormat="1" x14ac:dyDescent="0.25">
      <c r="A259" s="84" t="s">
        <v>31</v>
      </c>
      <c r="B259" s="113"/>
      <c r="C259" s="19">
        <f>C249+C254</f>
        <v>1280101.9799999993</v>
      </c>
      <c r="D259" s="235">
        <f>D249+D254</f>
        <v>4036000</v>
      </c>
      <c r="E259" s="235">
        <f>E249+E254</f>
        <v>0</v>
      </c>
      <c r="F259" s="7">
        <f>D259+E259</f>
        <v>4036000</v>
      </c>
      <c r="G259" s="235">
        <f>G249+G254</f>
        <v>4004763.5299999993</v>
      </c>
      <c r="H259" s="235">
        <f>F259-G259</f>
        <v>31236.470000000671</v>
      </c>
      <c r="I259" s="173">
        <f>G259/F259</f>
        <v>0.99226053766105038</v>
      </c>
      <c r="J259" s="235">
        <f t="shared" ref="J259:K261" si="35">J249+J254</f>
        <v>0</v>
      </c>
      <c r="K259" s="235">
        <f t="shared" si="35"/>
        <v>144354</v>
      </c>
      <c r="L259" s="255">
        <f t="shared" si="34"/>
        <v>3.5766600594648167E-2</v>
      </c>
      <c r="M259" s="234">
        <f>K259+G259+J259</f>
        <v>4149117.5299999993</v>
      </c>
      <c r="N259" s="247">
        <f>H259-K259-J259</f>
        <v>-113117.52999999933</v>
      </c>
      <c r="O259" s="161">
        <f>M259/F259</f>
        <v>1.0280271382556985</v>
      </c>
      <c r="P259" s="237"/>
      <c r="Q259" s="235">
        <f t="shared" ref="Q259:R261" si="36">Q249+Q254</f>
        <v>0</v>
      </c>
      <c r="R259" s="235">
        <f t="shared" si="36"/>
        <v>0</v>
      </c>
      <c r="S259" s="249">
        <f>+N259+C259+Q259+R259</f>
        <v>1166984.45</v>
      </c>
      <c r="T259" s="88">
        <f>+M259/(Q259+F259+R259+C259)</f>
        <v>0.78048117692429964</v>
      </c>
      <c r="V259" s="7">
        <f>V249+V254</f>
        <v>0</v>
      </c>
      <c r="W259" s="7">
        <f t="shared" ref="W259:X261" si="37">W249+W254</f>
        <v>0</v>
      </c>
      <c r="X259" s="7">
        <f t="shared" si="37"/>
        <v>0</v>
      </c>
      <c r="Y259" s="42"/>
      <c r="Z259" s="7">
        <f>Z249+Z254</f>
        <v>0</v>
      </c>
      <c r="AA259" s="7">
        <f t="shared" ref="AA259:AB261" si="38">AA249+AA254</f>
        <v>0</v>
      </c>
      <c r="AB259" s="7">
        <f t="shared" si="38"/>
        <v>0</v>
      </c>
    </row>
    <row r="260" spans="1:28" s="80" customFormat="1" x14ac:dyDescent="0.25">
      <c r="A260" s="84" t="s">
        <v>32</v>
      </c>
      <c r="B260" s="113"/>
      <c r="C260" s="19">
        <f>C255+C250</f>
        <v>-444763.67999999993</v>
      </c>
      <c r="D260" s="235">
        <f t="shared" ref="C260:E261" si="39">D250+D255</f>
        <v>1025000</v>
      </c>
      <c r="E260" s="235">
        <f t="shared" si="39"/>
        <v>543775.16</v>
      </c>
      <c r="F260" s="7">
        <f>D260+E260</f>
        <v>1568775.1600000001</v>
      </c>
      <c r="G260" s="235">
        <f>G250+G255</f>
        <v>298755.78000000003</v>
      </c>
      <c r="H260" s="235">
        <f>F260-G260</f>
        <v>1270019.3800000001</v>
      </c>
      <c r="I260" s="173">
        <f>G260/F260</f>
        <v>0.19043887716835087</v>
      </c>
      <c r="J260" s="235">
        <f t="shared" si="35"/>
        <v>0</v>
      </c>
      <c r="K260" s="235">
        <f t="shared" si="35"/>
        <v>357960.44</v>
      </c>
      <c r="L260" s="255">
        <f t="shared" si="34"/>
        <v>0.22817829420501531</v>
      </c>
      <c r="M260" s="234">
        <f>K260+G260+J260</f>
        <v>656716.22</v>
      </c>
      <c r="N260" s="247">
        <f>H260-K260-J260</f>
        <v>912058.94000000018</v>
      </c>
      <c r="O260" s="161">
        <f>M260/F260</f>
        <v>0.41861717137336618</v>
      </c>
      <c r="P260" s="237"/>
      <c r="Q260" s="235">
        <f t="shared" si="36"/>
        <v>0</v>
      </c>
      <c r="R260" s="235">
        <f t="shared" si="36"/>
        <v>0</v>
      </c>
      <c r="S260" s="249">
        <f>+N260+C260+Q260+R260</f>
        <v>467295.26000000024</v>
      </c>
      <c r="T260" s="88">
        <f>+M260/(Q260+F260+R260+C260)</f>
        <v>0.58426113227953846</v>
      </c>
      <c r="V260" s="7">
        <f>V250+V255</f>
        <v>0</v>
      </c>
      <c r="W260" s="7">
        <f t="shared" si="37"/>
        <v>0</v>
      </c>
      <c r="X260" s="7">
        <f t="shared" si="37"/>
        <v>0</v>
      </c>
      <c r="Y260" s="42"/>
      <c r="Z260" s="7">
        <f>Z250+Z255</f>
        <v>0</v>
      </c>
      <c r="AA260" s="7">
        <f t="shared" si="38"/>
        <v>0</v>
      </c>
      <c r="AB260" s="7">
        <f t="shared" si="38"/>
        <v>0</v>
      </c>
    </row>
    <row r="261" spans="1:28" s="80" customFormat="1" hidden="1" x14ac:dyDescent="0.25">
      <c r="A261" s="84" t="s">
        <v>33</v>
      </c>
      <c r="B261" s="113"/>
      <c r="C261" s="19">
        <f t="shared" si="39"/>
        <v>0</v>
      </c>
      <c r="D261" s="235">
        <f t="shared" si="39"/>
        <v>0</v>
      </c>
      <c r="E261" s="235">
        <f t="shared" si="39"/>
        <v>0</v>
      </c>
      <c r="F261" s="7">
        <f>D261+E261</f>
        <v>0</v>
      </c>
      <c r="G261" s="235">
        <f>G251+G256</f>
        <v>0</v>
      </c>
      <c r="H261" s="235">
        <f>F261-G261</f>
        <v>0</v>
      </c>
      <c r="I261" s="173" t="e">
        <f>G261/F261</f>
        <v>#DIV/0!</v>
      </c>
      <c r="J261" s="235">
        <f t="shared" si="35"/>
        <v>0</v>
      </c>
      <c r="K261" s="235">
        <f t="shared" si="35"/>
        <v>0</v>
      </c>
      <c r="L261" s="255" t="e">
        <f t="shared" si="34"/>
        <v>#DIV/0!</v>
      </c>
      <c r="M261" s="234">
        <f>K261+G261+J261</f>
        <v>0</v>
      </c>
      <c r="N261" s="247">
        <f>H261-K261-J261</f>
        <v>0</v>
      </c>
      <c r="O261" s="161" t="e">
        <f>M261/F261</f>
        <v>#DIV/0!</v>
      </c>
      <c r="P261" s="237"/>
      <c r="Q261" s="235">
        <f t="shared" si="36"/>
        <v>0</v>
      </c>
      <c r="R261" s="235">
        <f t="shared" si="36"/>
        <v>0</v>
      </c>
      <c r="S261" s="249">
        <f>+N261+C261+Q261+R261</f>
        <v>0</v>
      </c>
      <c r="T261" s="88" t="e">
        <f>+M261/(Q261+F261+R261+C261)</f>
        <v>#DIV/0!</v>
      </c>
      <c r="V261" s="7">
        <f>V251+V256</f>
        <v>0</v>
      </c>
      <c r="W261" s="7">
        <f t="shared" si="37"/>
        <v>0</v>
      </c>
      <c r="X261" s="7">
        <f t="shared" si="37"/>
        <v>0</v>
      </c>
      <c r="Y261" s="42"/>
      <c r="Z261" s="7">
        <f>Z251+Z256</f>
        <v>0</v>
      </c>
      <c r="AA261" s="7">
        <f t="shared" si="38"/>
        <v>0</v>
      </c>
      <c r="AB261" s="7">
        <f t="shared" si="38"/>
        <v>0</v>
      </c>
    </row>
    <row r="262" spans="1:28" x14ac:dyDescent="0.25">
      <c r="A262" s="92"/>
      <c r="B262" s="114"/>
      <c r="C262" s="18"/>
      <c r="D262" s="172"/>
      <c r="E262" s="172"/>
      <c r="F262" s="48"/>
      <c r="G262" s="245"/>
      <c r="H262" s="245"/>
      <c r="I262" s="173"/>
      <c r="J262" s="174"/>
      <c r="K262" s="245"/>
      <c r="L262" s="173"/>
      <c r="M262" s="245"/>
      <c r="N262" s="252"/>
      <c r="O262" s="176"/>
      <c r="Q262" s="172"/>
      <c r="R262" s="172"/>
      <c r="S262" s="245"/>
      <c r="T262" s="86"/>
      <c r="V262" s="6"/>
      <c r="W262" s="6"/>
      <c r="X262" s="6"/>
      <c r="Y262" s="48"/>
      <c r="Z262" s="6"/>
      <c r="AA262" s="6"/>
      <c r="AB262" s="6"/>
    </row>
    <row r="263" spans="1:28" x14ac:dyDescent="0.25">
      <c r="A263" s="92"/>
      <c r="B263" s="114"/>
      <c r="C263" s="18"/>
      <c r="D263" s="172"/>
      <c r="E263" s="172"/>
      <c r="F263" s="48"/>
      <c r="G263" s="245"/>
      <c r="H263" s="245"/>
      <c r="I263" s="173"/>
      <c r="J263" s="174"/>
      <c r="K263" s="245"/>
      <c r="L263" s="173"/>
      <c r="M263" s="245"/>
      <c r="N263" s="252"/>
      <c r="O263" s="176"/>
      <c r="Q263" s="172"/>
      <c r="R263" s="172"/>
      <c r="S263" s="245"/>
      <c r="T263" s="86"/>
      <c r="V263" s="6"/>
      <c r="W263" s="6"/>
      <c r="X263" s="6"/>
      <c r="Y263" s="48"/>
      <c r="Z263" s="6"/>
      <c r="AA263" s="6"/>
      <c r="AB263" s="6"/>
    </row>
    <row r="264" spans="1:28" s="80" customFormat="1" x14ac:dyDescent="0.25">
      <c r="A264" s="94" t="s">
        <v>122</v>
      </c>
      <c r="B264" s="113"/>
      <c r="C264" s="19">
        <f>SUM(C265:C268)</f>
        <v>46406904.159999996</v>
      </c>
      <c r="D264" s="235">
        <f>SUM(D265:D268)</f>
        <v>14256000</v>
      </c>
      <c r="E264" s="235">
        <f>SUM(E265:E268)</f>
        <v>143690501.65000004</v>
      </c>
      <c r="F264" s="7">
        <f>D264+E264</f>
        <v>157946501.65000004</v>
      </c>
      <c r="G264" s="235">
        <f>SUM(G265:G268)</f>
        <v>177007386.20999998</v>
      </c>
      <c r="H264" s="235">
        <f>F264-G264</f>
        <v>-19060884.559999943</v>
      </c>
      <c r="I264" s="161">
        <f>G264/F264</f>
        <v>1.1206793715649221</v>
      </c>
      <c r="J264" s="235">
        <f>SUM(J265:J268)</f>
        <v>1378527.53</v>
      </c>
      <c r="K264" s="235">
        <f>SUM(K265:K268)</f>
        <v>32635577.57</v>
      </c>
      <c r="L264" s="255">
        <f t="shared" ref="L264:L274" si="40">(K264+J264)/F264</f>
        <v>0.21535206379798913</v>
      </c>
      <c r="M264" s="235">
        <f>K264+G264+J264</f>
        <v>211021491.30999997</v>
      </c>
      <c r="N264" s="256">
        <f>H264-K264-J264</f>
        <v>-53074989.659999944</v>
      </c>
      <c r="O264" s="161">
        <f>M264/F264</f>
        <v>1.3360314353629112</v>
      </c>
      <c r="P264" s="237"/>
      <c r="Q264" s="235">
        <f>SUM(Q265:Q268)</f>
        <v>0</v>
      </c>
      <c r="R264" s="235">
        <f>SUM(R265:R268)</f>
        <v>0</v>
      </c>
      <c r="S264" s="249">
        <f>+N264+C264+Q264+R264</f>
        <v>-6668085.4999999478</v>
      </c>
      <c r="T264" s="88">
        <f t="shared" ref="T264:T274" si="41">+M264/(Q264+F264+R264+C264)</f>
        <v>1.0326301657345494</v>
      </c>
      <c r="V264" s="7">
        <f>SUM(V265:V268)</f>
        <v>0</v>
      </c>
      <c r="W264" s="7">
        <f>SUM(W265:W268)</f>
        <v>0</v>
      </c>
      <c r="X264" s="7">
        <f>SUM(X265:X268)</f>
        <v>0</v>
      </c>
      <c r="Y264" s="42"/>
      <c r="Z264" s="7">
        <f>SUM(Z265:Z268)</f>
        <v>0</v>
      </c>
      <c r="AA264" s="7">
        <f>SUM(AA265:AA268)</f>
        <v>0</v>
      </c>
      <c r="AB264" s="7">
        <f>SUM(AB265:AB268)</f>
        <v>0</v>
      </c>
    </row>
    <row r="265" spans="1:28" s="80" customFormat="1" x14ac:dyDescent="0.25">
      <c r="A265" s="84" t="s">
        <v>31</v>
      </c>
      <c r="B265" s="113"/>
      <c r="C265" s="19">
        <f t="shared" ref="C265:E266" si="42">C259+C239+C224+C179+C87</f>
        <v>11067681.210000001</v>
      </c>
      <c r="D265" s="235">
        <f t="shared" si="42"/>
        <v>6444000</v>
      </c>
      <c r="E265" s="235">
        <f t="shared" si="42"/>
        <v>11255443.360000001</v>
      </c>
      <c r="F265" s="7">
        <f>D265+E265</f>
        <v>17699443.359999999</v>
      </c>
      <c r="G265" s="235">
        <f>G259+G239+G224+G179+G87</f>
        <v>18639115.449999999</v>
      </c>
      <c r="H265" s="235">
        <f>F265-G265</f>
        <v>-939672.08999999985</v>
      </c>
      <c r="I265" s="161">
        <f>G265/F265</f>
        <v>1.0530904882649372</v>
      </c>
      <c r="J265" s="235">
        <f>J259+J239+J224+J179+J87</f>
        <v>0</v>
      </c>
      <c r="K265" s="235">
        <f>K259+K239+K224+K179+K87</f>
        <v>3588276.21</v>
      </c>
      <c r="L265" s="255">
        <f t="shared" si="40"/>
        <v>0.20273384518460924</v>
      </c>
      <c r="M265" s="235">
        <f>K265+G265+J265</f>
        <v>22227391.66</v>
      </c>
      <c r="N265" s="256">
        <f>H265-K265-J265</f>
        <v>-4527948.3</v>
      </c>
      <c r="O265" s="161">
        <f>M265/F265</f>
        <v>1.2558243334495465</v>
      </c>
      <c r="P265" s="237"/>
      <c r="Q265" s="235">
        <f>Q259+Q239+Q224+Q179+Q87</f>
        <v>0</v>
      </c>
      <c r="R265" s="235">
        <f>R259+R239+R224+R179+R87</f>
        <v>0</v>
      </c>
      <c r="S265" s="249">
        <f>+N265+C265+Q265+R265</f>
        <v>6539732.9100000011</v>
      </c>
      <c r="T265" s="88">
        <f t="shared" si="41"/>
        <v>0.77266643754794995</v>
      </c>
      <c r="V265" s="7">
        <f t="shared" ref="V265:X266" si="43">V259+V239+V224+V179+V87</f>
        <v>0</v>
      </c>
      <c r="W265" s="7">
        <f t="shared" si="43"/>
        <v>0</v>
      </c>
      <c r="X265" s="7">
        <f t="shared" si="43"/>
        <v>0</v>
      </c>
      <c r="Y265" s="42"/>
      <c r="Z265" s="7">
        <f t="shared" ref="Z265:AB266" si="44">Z259+Z239+Z224+Z179+Z87</f>
        <v>0</v>
      </c>
      <c r="AA265" s="7">
        <f t="shared" si="44"/>
        <v>0</v>
      </c>
      <c r="AB265" s="7">
        <f t="shared" si="44"/>
        <v>0</v>
      </c>
    </row>
    <row r="266" spans="1:28" s="80" customFormat="1" x14ac:dyDescent="0.25">
      <c r="A266" s="84" t="s">
        <v>32</v>
      </c>
      <c r="B266" s="113"/>
      <c r="C266" s="19">
        <f t="shared" si="42"/>
        <v>35339222.949999996</v>
      </c>
      <c r="D266" s="235">
        <f t="shared" si="42"/>
        <v>7812000</v>
      </c>
      <c r="E266" s="235">
        <f t="shared" si="42"/>
        <v>132435058.29000002</v>
      </c>
      <c r="F266" s="7">
        <f>D266+E266</f>
        <v>140247058.29000002</v>
      </c>
      <c r="G266" s="235">
        <f>G260+G240+G225+G180+G88</f>
        <v>158368270.75999999</v>
      </c>
      <c r="H266" s="235">
        <f>F266-G266</f>
        <v>-18121212.469999969</v>
      </c>
      <c r="I266" s="161">
        <f>G266/F266</f>
        <v>1.129209216157171</v>
      </c>
      <c r="J266" s="235">
        <f>J260+J240+J225+J180+J88</f>
        <v>1378527.53</v>
      </c>
      <c r="K266" s="235">
        <f>K260+K240+K225+K180+K88</f>
        <v>29047301.359999999</v>
      </c>
      <c r="L266" s="255">
        <f t="shared" si="40"/>
        <v>0.21694450679376168</v>
      </c>
      <c r="M266" s="235">
        <f>K266+G266+J266</f>
        <v>188794099.65000001</v>
      </c>
      <c r="N266" s="256">
        <f>H266-K266-J266</f>
        <v>-48547041.35999997</v>
      </c>
      <c r="O266" s="161">
        <f>M266/F266</f>
        <v>1.3461537229509328</v>
      </c>
      <c r="P266" s="237"/>
      <c r="Q266" s="235">
        <f>Q260+Q240+Q225+Q180+Q88</f>
        <v>0</v>
      </c>
      <c r="R266" s="235">
        <f>R260+R240+R225+R180+R88</f>
        <v>0</v>
      </c>
      <c r="S266" s="249">
        <f>+N266+C266+Q266+R266</f>
        <v>-13207818.409999974</v>
      </c>
      <c r="T266" s="88">
        <f t="shared" si="41"/>
        <v>1.0752212434634736</v>
      </c>
      <c r="V266" s="7">
        <f t="shared" si="43"/>
        <v>0</v>
      </c>
      <c r="W266" s="7">
        <f t="shared" si="43"/>
        <v>0</v>
      </c>
      <c r="X266" s="7">
        <f t="shared" si="43"/>
        <v>0</v>
      </c>
      <c r="Y266" s="42"/>
      <c r="Z266" s="7">
        <f t="shared" si="44"/>
        <v>0</v>
      </c>
      <c r="AA266" s="7">
        <f t="shared" si="44"/>
        <v>0</v>
      </c>
      <c r="AB266" s="7">
        <f t="shared" si="44"/>
        <v>0</v>
      </c>
    </row>
    <row r="267" spans="1:28" s="80" customFormat="1" hidden="1" x14ac:dyDescent="0.25">
      <c r="A267" s="84" t="s">
        <v>54</v>
      </c>
      <c r="B267" s="113"/>
      <c r="C267" s="19">
        <f>+C181++C89</f>
        <v>0</v>
      </c>
      <c r="D267" s="235">
        <f>+D181++D89</f>
        <v>0</v>
      </c>
      <c r="E267" s="235">
        <f>+E181++E89</f>
        <v>0</v>
      </c>
      <c r="F267" s="7">
        <f>D267+E267</f>
        <v>0</v>
      </c>
      <c r="G267" s="235">
        <f>+G181++G89</f>
        <v>0</v>
      </c>
      <c r="H267" s="235">
        <f>F267-G267</f>
        <v>0</v>
      </c>
      <c r="I267" s="161" t="e">
        <f>G267/F267</f>
        <v>#DIV/0!</v>
      </c>
      <c r="J267" s="235">
        <f>+J181++J89</f>
        <v>0</v>
      </c>
      <c r="K267" s="235">
        <f>+K181++K89</f>
        <v>0</v>
      </c>
      <c r="L267" s="255" t="e">
        <f t="shared" si="40"/>
        <v>#DIV/0!</v>
      </c>
      <c r="M267" s="235">
        <f>K267+G267+J267</f>
        <v>0</v>
      </c>
      <c r="N267" s="256">
        <f>H267-K267-J267</f>
        <v>0</v>
      </c>
      <c r="O267" s="161" t="e">
        <f>M267/F267</f>
        <v>#DIV/0!</v>
      </c>
      <c r="P267" s="237"/>
      <c r="Q267" s="235">
        <f>+Q181++Q89</f>
        <v>0</v>
      </c>
      <c r="R267" s="235">
        <f>+R181++R89</f>
        <v>0</v>
      </c>
      <c r="S267" s="249">
        <f>+N267+C267+Q267+R267</f>
        <v>0</v>
      </c>
      <c r="T267" s="88" t="e">
        <f t="shared" si="41"/>
        <v>#DIV/0!</v>
      </c>
      <c r="V267" s="7">
        <f>+V181++V89</f>
        <v>0</v>
      </c>
      <c r="W267" s="7">
        <f>+W181++W89</f>
        <v>0</v>
      </c>
      <c r="X267" s="7">
        <f>+X181++X89</f>
        <v>0</v>
      </c>
      <c r="Y267" s="42"/>
      <c r="Z267" s="7">
        <f>+Z181++Z89</f>
        <v>0</v>
      </c>
      <c r="AA267" s="7">
        <f>+AA181++AA89</f>
        <v>0</v>
      </c>
      <c r="AB267" s="7">
        <f>+AB181++AB89</f>
        <v>0</v>
      </c>
    </row>
    <row r="268" spans="1:28" s="80" customFormat="1" hidden="1" x14ac:dyDescent="0.25">
      <c r="A268" s="84" t="s">
        <v>33</v>
      </c>
      <c r="B268" s="113"/>
      <c r="C268" s="19">
        <f>C261+C241+C226+C182+C90</f>
        <v>0</v>
      </c>
      <c r="D268" s="235">
        <f>D261+D241+D226+D182+D90</f>
        <v>0</v>
      </c>
      <c r="E268" s="235">
        <f>E261+E241+E226+E182+E90</f>
        <v>0</v>
      </c>
      <c r="F268" s="7">
        <f>D268+E268</f>
        <v>0</v>
      </c>
      <c r="G268" s="235">
        <f>G261+G241+G226+G182+G90</f>
        <v>0</v>
      </c>
      <c r="H268" s="235">
        <f>F268-G268</f>
        <v>0</v>
      </c>
      <c r="I268" s="161" t="e">
        <f>G268/F268</f>
        <v>#DIV/0!</v>
      </c>
      <c r="J268" s="235">
        <f>J261+J241+J226+J182+J90</f>
        <v>0</v>
      </c>
      <c r="K268" s="235">
        <f>K261+K241+K226+K182+K90</f>
        <v>0</v>
      </c>
      <c r="L268" s="255" t="e">
        <f t="shared" si="40"/>
        <v>#DIV/0!</v>
      </c>
      <c r="M268" s="235">
        <f>K268+G268+J268</f>
        <v>0</v>
      </c>
      <c r="N268" s="256">
        <f>H268-K268-J268</f>
        <v>0</v>
      </c>
      <c r="O268" s="161" t="e">
        <f>M268/F268</f>
        <v>#DIV/0!</v>
      </c>
      <c r="P268" s="237"/>
      <c r="Q268" s="235">
        <f>Q261+Q241+Q226+Q182+Q90</f>
        <v>0</v>
      </c>
      <c r="R268" s="235">
        <f>R261+R241+R226+R182+R90</f>
        <v>0</v>
      </c>
      <c r="S268" s="249">
        <f>+N268+C268+Q268+R268</f>
        <v>0</v>
      </c>
      <c r="T268" s="88" t="e">
        <f t="shared" si="41"/>
        <v>#DIV/0!</v>
      </c>
      <c r="V268" s="7">
        <f>V261+V241+V226+V182+V90</f>
        <v>0</v>
      </c>
      <c r="W268" s="7">
        <f>W261+W241+W226+W182+W90</f>
        <v>0</v>
      </c>
      <c r="X268" s="7">
        <f>X261+X241+X226+X182+X90</f>
        <v>0</v>
      </c>
      <c r="Y268" s="42"/>
      <c r="Z268" s="7">
        <f>Z261+Z241+Z226+Z182+Z90</f>
        <v>0</v>
      </c>
      <c r="AA268" s="7">
        <f>AA261+AA241+AA226+AA182+AA90</f>
        <v>0</v>
      </c>
      <c r="AB268" s="7">
        <f>AB261+AB241+AB226+AB182+AB90</f>
        <v>0</v>
      </c>
    </row>
    <row r="269" spans="1:28" x14ac:dyDescent="0.25">
      <c r="A269" s="92"/>
      <c r="B269" s="114"/>
      <c r="C269" s="18"/>
      <c r="D269" s="172"/>
      <c r="E269" s="172"/>
      <c r="F269" s="48"/>
      <c r="G269" s="245"/>
      <c r="H269" s="245"/>
      <c r="I269" s="173"/>
      <c r="J269" s="174"/>
      <c r="K269" s="245"/>
      <c r="L269" s="173"/>
      <c r="M269" s="245"/>
      <c r="N269" s="252"/>
      <c r="O269" s="176"/>
      <c r="Q269" s="172"/>
      <c r="R269" s="172"/>
      <c r="S269" s="245"/>
      <c r="T269" s="86"/>
      <c r="V269" s="6"/>
      <c r="W269" s="6"/>
      <c r="X269" s="6"/>
      <c r="Y269" s="48"/>
      <c r="Z269" s="6"/>
      <c r="AA269" s="6"/>
      <c r="AB269" s="6"/>
    </row>
    <row r="270" spans="1:28" s="80" customFormat="1" x14ac:dyDescent="0.25">
      <c r="A270" s="94" t="s">
        <v>123</v>
      </c>
      <c r="B270" s="113"/>
      <c r="C270" s="19">
        <f>SUM(C271:C274)</f>
        <v>42751332.869999997</v>
      </c>
      <c r="D270" s="235">
        <f>SUM(D271:D274)</f>
        <v>16041000</v>
      </c>
      <c r="E270" s="235">
        <f>SUM(E271:E274)</f>
        <v>157259081.72000003</v>
      </c>
      <c r="F270" s="7">
        <f>D270+E270</f>
        <v>173300081.72000003</v>
      </c>
      <c r="G270" s="235">
        <f>SUM(G271:G274)</f>
        <v>178796216.88</v>
      </c>
      <c r="H270" s="235">
        <f>F270-G270</f>
        <v>-5496135.1599999666</v>
      </c>
      <c r="I270" s="161">
        <f>G270/F270</f>
        <v>1.0317145560778214</v>
      </c>
      <c r="J270" s="235">
        <f>SUM(J271:J274)</f>
        <v>1386627.53</v>
      </c>
      <c r="K270" s="235">
        <f>SUM(K271:K274)</f>
        <v>35868570.18</v>
      </c>
      <c r="L270" s="255">
        <f t="shared" si="40"/>
        <v>0.21497507295001173</v>
      </c>
      <c r="M270" s="235">
        <f>K270+G270+J270</f>
        <v>216051414.59</v>
      </c>
      <c r="N270" s="256">
        <f>H270-K270-J270</f>
        <v>-42751332.869999968</v>
      </c>
      <c r="O270" s="257">
        <f>M270/F270</f>
        <v>1.2466896290278331</v>
      </c>
      <c r="P270" s="237"/>
      <c r="Q270" s="235">
        <f>SUM(Q271:Q274)</f>
        <v>0</v>
      </c>
      <c r="R270" s="235">
        <f>SUM(R271:R274)</f>
        <v>0</v>
      </c>
      <c r="S270" s="249">
        <f>+N270+C270+Q270+R270</f>
        <v>2.9802322387695313E-8</v>
      </c>
      <c r="T270" s="88">
        <f t="shared" si="41"/>
        <v>0.99999999999999989</v>
      </c>
      <c r="V270" s="7">
        <f>SUM(V271:V274)</f>
        <v>0</v>
      </c>
      <c r="W270" s="7">
        <f>SUM(W271:W274)</f>
        <v>0</v>
      </c>
      <c r="X270" s="7">
        <f>SUM(X271:X274)</f>
        <v>0</v>
      </c>
      <c r="Y270" s="42"/>
      <c r="Z270" s="7">
        <f>SUM(Z271:Z274)</f>
        <v>0</v>
      </c>
      <c r="AA270" s="7">
        <f>SUM(AA271:AA274)</f>
        <v>0</v>
      </c>
      <c r="AB270" s="7">
        <f>SUM(AB271:AB274)</f>
        <v>0</v>
      </c>
    </row>
    <row r="271" spans="1:28" s="80" customFormat="1" x14ac:dyDescent="0.25">
      <c r="A271" s="84" t="s">
        <v>31</v>
      </c>
      <c r="B271" s="113"/>
      <c r="C271" s="19">
        <f t="shared" ref="C271:E272" si="45">+C23+C61+C265</f>
        <v>6940522.5200000014</v>
      </c>
      <c r="D271" s="235">
        <f t="shared" si="45"/>
        <v>6725000</v>
      </c>
      <c r="E271" s="235">
        <f t="shared" si="45"/>
        <v>11255443.360000001</v>
      </c>
      <c r="F271" s="7">
        <f>D271+E271</f>
        <v>17980443.359999999</v>
      </c>
      <c r="G271" s="235">
        <f>+G23+G61+G265</f>
        <v>18876890.960000001</v>
      </c>
      <c r="H271" s="235">
        <f>F271-G271</f>
        <v>-896447.60000000149</v>
      </c>
      <c r="I271" s="161">
        <f>G271/F271</f>
        <v>1.0498568128744965</v>
      </c>
      <c r="J271" s="235">
        <f>+J23+J61+J265</f>
        <v>0</v>
      </c>
      <c r="K271" s="235">
        <f>+K23+K61+K265</f>
        <v>3598376.21</v>
      </c>
      <c r="L271" s="255">
        <f t="shared" si="40"/>
        <v>0.20012722367041788</v>
      </c>
      <c r="M271" s="235">
        <f>K271+G271+J271</f>
        <v>22475267.170000002</v>
      </c>
      <c r="N271" s="256">
        <f>H271-K271-J271</f>
        <v>-4494823.8100000015</v>
      </c>
      <c r="O271" s="257">
        <f>M271/F271</f>
        <v>1.2499840365449144</v>
      </c>
      <c r="P271" s="237"/>
      <c r="Q271" s="235">
        <f>+Q23+Q61+Q265</f>
        <v>0</v>
      </c>
      <c r="R271" s="235">
        <f>+R23+R61+R265</f>
        <v>0</v>
      </c>
      <c r="S271" s="249">
        <f>+N271+C271+Q271+R271</f>
        <v>2445698.71</v>
      </c>
      <c r="T271" s="88">
        <f t="shared" si="41"/>
        <v>0.9018618009519942</v>
      </c>
      <c r="V271" s="7">
        <f t="shared" ref="V271:X272" si="46">+V23+V61+V265</f>
        <v>0</v>
      </c>
      <c r="W271" s="7">
        <f t="shared" si="46"/>
        <v>0</v>
      </c>
      <c r="X271" s="7">
        <f t="shared" si="46"/>
        <v>0</v>
      </c>
      <c r="Y271" s="42"/>
      <c r="Z271" s="7">
        <f t="shared" ref="Z271:AB272" si="47">+Z23+Z61+Z265</f>
        <v>0</v>
      </c>
      <c r="AA271" s="7">
        <f t="shared" si="47"/>
        <v>0</v>
      </c>
      <c r="AB271" s="7">
        <f t="shared" si="47"/>
        <v>0</v>
      </c>
    </row>
    <row r="272" spans="1:28" s="80" customFormat="1" x14ac:dyDescent="0.25">
      <c r="A272" s="84" t="s">
        <v>32</v>
      </c>
      <c r="B272" s="113"/>
      <c r="C272" s="19">
        <f t="shared" si="45"/>
        <v>35810810.349999994</v>
      </c>
      <c r="D272" s="235">
        <f t="shared" si="45"/>
        <v>9316000</v>
      </c>
      <c r="E272" s="235">
        <f t="shared" si="45"/>
        <v>146003638.36000001</v>
      </c>
      <c r="F272" s="7">
        <f>D272+E272</f>
        <v>155319638.36000001</v>
      </c>
      <c r="G272" s="235">
        <f>+G24+G62+G266</f>
        <v>159919325.91999999</v>
      </c>
      <c r="H272" s="235">
        <f>F272-G272</f>
        <v>-4599687.5599999726</v>
      </c>
      <c r="I272" s="161">
        <f>G272/F272</f>
        <v>1.0296143334388843</v>
      </c>
      <c r="J272" s="235">
        <f>+J24+J62+J266</f>
        <v>1386627.53</v>
      </c>
      <c r="K272" s="235">
        <f>+K24+K62+K266</f>
        <v>32270193.969999999</v>
      </c>
      <c r="L272" s="255">
        <f t="shared" si="40"/>
        <v>0.21669392135713184</v>
      </c>
      <c r="M272" s="235">
        <f>K272+G272+J272</f>
        <v>193576147.41999999</v>
      </c>
      <c r="N272" s="256">
        <f>H272-K272-J272</f>
        <v>-38256509.059999973</v>
      </c>
      <c r="O272" s="257">
        <f>M272/F272</f>
        <v>1.2463082547960163</v>
      </c>
      <c r="P272" s="237"/>
      <c r="Q272" s="235">
        <f>+Q24+Q62+Q266</f>
        <v>0</v>
      </c>
      <c r="R272" s="235">
        <f>+R24+R62+R266</f>
        <v>0</v>
      </c>
      <c r="S272" s="249">
        <f>+N272+C272+Q272+R272</f>
        <v>-2445698.7099999785</v>
      </c>
      <c r="T272" s="88">
        <f t="shared" si="41"/>
        <v>1.0127959659306343</v>
      </c>
      <c r="V272" s="7">
        <f t="shared" si="46"/>
        <v>0</v>
      </c>
      <c r="W272" s="7">
        <f t="shared" si="46"/>
        <v>0</v>
      </c>
      <c r="X272" s="7">
        <f t="shared" si="46"/>
        <v>0</v>
      </c>
      <c r="Y272" s="42"/>
      <c r="Z272" s="7">
        <f t="shared" si="47"/>
        <v>0</v>
      </c>
      <c r="AA272" s="7">
        <f t="shared" si="47"/>
        <v>0</v>
      </c>
      <c r="AB272" s="7">
        <f t="shared" si="47"/>
        <v>0</v>
      </c>
    </row>
    <row r="273" spans="1:28" s="80" customFormat="1" hidden="1" x14ac:dyDescent="0.25">
      <c r="A273" s="84" t="s">
        <v>54</v>
      </c>
      <c r="B273" s="113"/>
      <c r="C273" s="19">
        <f>+C267</f>
        <v>0</v>
      </c>
      <c r="D273" s="235">
        <f>+D267</f>
        <v>0</v>
      </c>
      <c r="E273" s="235">
        <f>+E267</f>
        <v>0</v>
      </c>
      <c r="F273" s="7">
        <f>D273+E273</f>
        <v>0</v>
      </c>
      <c r="G273" s="235">
        <f>+G267</f>
        <v>0</v>
      </c>
      <c r="H273" s="235">
        <f>F273-G273</f>
        <v>0</v>
      </c>
      <c r="I273" s="161" t="e">
        <f>G273/F273</f>
        <v>#DIV/0!</v>
      </c>
      <c r="J273" s="235">
        <f>+J267</f>
        <v>0</v>
      </c>
      <c r="K273" s="235">
        <f>+K267</f>
        <v>0</v>
      </c>
      <c r="L273" s="255" t="e">
        <f t="shared" si="40"/>
        <v>#DIV/0!</v>
      </c>
      <c r="M273" s="235">
        <f>K273+G273+J273</f>
        <v>0</v>
      </c>
      <c r="N273" s="256">
        <f>H273-K273-J273</f>
        <v>0</v>
      </c>
      <c r="O273" s="257" t="e">
        <f>M273/F273</f>
        <v>#DIV/0!</v>
      </c>
      <c r="P273" s="237"/>
      <c r="Q273" s="235">
        <f>+Q267</f>
        <v>0</v>
      </c>
      <c r="R273" s="235">
        <f>+R267</f>
        <v>0</v>
      </c>
      <c r="S273" s="249">
        <f>+N273+C273+Q273+R273</f>
        <v>0</v>
      </c>
      <c r="T273" s="88" t="e">
        <f t="shared" si="41"/>
        <v>#DIV/0!</v>
      </c>
      <c r="V273" s="7">
        <f>+V267</f>
        <v>0</v>
      </c>
      <c r="W273" s="7">
        <f>+W267</f>
        <v>0</v>
      </c>
      <c r="X273" s="7">
        <f>+X267</f>
        <v>0</v>
      </c>
      <c r="Y273" s="42"/>
      <c r="Z273" s="7">
        <f>+Z267</f>
        <v>0</v>
      </c>
      <c r="AA273" s="7">
        <f>+AA267</f>
        <v>0</v>
      </c>
      <c r="AB273" s="7">
        <f>+AB267</f>
        <v>0</v>
      </c>
    </row>
    <row r="274" spans="1:28" s="80" customFormat="1" hidden="1" x14ac:dyDescent="0.25">
      <c r="A274" s="84" t="s">
        <v>33</v>
      </c>
      <c r="B274" s="113"/>
      <c r="C274" s="19">
        <f>+C25+C63+C268</f>
        <v>0</v>
      </c>
      <c r="D274" s="235">
        <f>+D25+D63+D268</f>
        <v>0</v>
      </c>
      <c r="E274" s="235">
        <f>+E25+E63+E268</f>
        <v>0</v>
      </c>
      <c r="F274" s="7">
        <f>D274+E274</f>
        <v>0</v>
      </c>
      <c r="G274" s="235">
        <f>+G25+G63+G268</f>
        <v>0</v>
      </c>
      <c r="H274" s="235">
        <f>F274-G274</f>
        <v>0</v>
      </c>
      <c r="I274" s="161" t="e">
        <f>G274/F274</f>
        <v>#DIV/0!</v>
      </c>
      <c r="J274" s="235">
        <f>+J25+J63+J268</f>
        <v>0</v>
      </c>
      <c r="K274" s="235">
        <f>+K25+K63+K268</f>
        <v>0</v>
      </c>
      <c r="L274" s="255" t="e">
        <f t="shared" si="40"/>
        <v>#DIV/0!</v>
      </c>
      <c r="M274" s="235">
        <f>K274+G274+J274</f>
        <v>0</v>
      </c>
      <c r="N274" s="256">
        <f>H274-K274-J274</f>
        <v>0</v>
      </c>
      <c r="O274" s="257" t="e">
        <f>M274/F274</f>
        <v>#DIV/0!</v>
      </c>
      <c r="P274" s="237"/>
      <c r="Q274" s="235">
        <f>+Q25+Q63+Q268</f>
        <v>0</v>
      </c>
      <c r="R274" s="235">
        <f>+R25+R63+R268</f>
        <v>0</v>
      </c>
      <c r="S274" s="249">
        <f>+N274+C274+Q274+R274</f>
        <v>0</v>
      </c>
      <c r="T274" s="88" t="e">
        <f t="shared" si="41"/>
        <v>#DIV/0!</v>
      </c>
      <c r="V274" s="7">
        <f>+V25+V63+V268</f>
        <v>0</v>
      </c>
      <c r="W274" s="7">
        <f>+W25+W63+W268</f>
        <v>0</v>
      </c>
      <c r="X274" s="7">
        <f>+X25+X63+X268</f>
        <v>0</v>
      </c>
      <c r="Y274" s="42"/>
      <c r="Z274" s="7">
        <f>+Z25+Z63+Z268</f>
        <v>0</v>
      </c>
      <c r="AA274" s="7">
        <f>+AA25+AA63+AA268</f>
        <v>0</v>
      </c>
      <c r="AB274" s="7">
        <f>+AB25+AB63+AB268</f>
        <v>0</v>
      </c>
    </row>
    <row r="275" spans="1:28" x14ac:dyDescent="0.25">
      <c r="A275" s="92"/>
      <c r="B275" s="114"/>
      <c r="C275" s="18"/>
      <c r="D275" s="172"/>
      <c r="E275" s="172"/>
      <c r="F275" s="48"/>
      <c r="G275" s="245"/>
      <c r="H275" s="245"/>
      <c r="I275" s="173"/>
      <c r="J275" s="174"/>
      <c r="K275" s="245"/>
      <c r="L275" s="173"/>
      <c r="M275" s="245"/>
      <c r="N275" s="252"/>
      <c r="O275" s="176"/>
      <c r="Q275" s="172"/>
      <c r="R275" s="172"/>
      <c r="S275" s="245"/>
      <c r="T275" s="86"/>
      <c r="V275" s="6"/>
      <c r="W275" s="6"/>
      <c r="X275" s="6"/>
      <c r="Y275" s="48"/>
      <c r="Z275" s="6"/>
      <c r="AA275" s="6"/>
      <c r="AB275" s="6"/>
    </row>
    <row r="276" spans="1:28" hidden="1" x14ac:dyDescent="0.25">
      <c r="A276" s="84" t="s">
        <v>124</v>
      </c>
      <c r="B276" s="114"/>
      <c r="C276" s="18"/>
      <c r="D276" s="172"/>
      <c r="E276" s="172"/>
      <c r="F276" s="48"/>
      <c r="G276" s="245"/>
      <c r="H276" s="245"/>
      <c r="I276" s="173"/>
      <c r="J276" s="174"/>
      <c r="K276" s="245"/>
      <c r="L276" s="173"/>
      <c r="M276" s="245"/>
      <c r="N276" s="252"/>
      <c r="O276" s="176"/>
      <c r="Q276" s="172"/>
      <c r="R276" s="172"/>
      <c r="S276" s="245"/>
      <c r="T276" s="86"/>
      <c r="V276" s="12"/>
      <c r="W276" s="12"/>
      <c r="X276" s="12"/>
      <c r="Y276" s="48"/>
      <c r="Z276" s="12"/>
      <c r="AA276" s="12"/>
      <c r="AB276" s="12"/>
    </row>
    <row r="277" spans="1:28" ht="31.5" hidden="1" customHeight="1" x14ac:dyDescent="0.25">
      <c r="A277" s="96" t="s">
        <v>125</v>
      </c>
      <c r="B277" s="114"/>
      <c r="C277" s="20">
        <f>Jan!N277+Feb!N277</f>
        <v>0</v>
      </c>
      <c r="D277" s="175">
        <f>+X277+AB277</f>
        <v>0</v>
      </c>
      <c r="E277" s="175"/>
      <c r="F277" s="7">
        <f>D277+E277</f>
        <v>0</v>
      </c>
      <c r="G277" s="175"/>
      <c r="H277" s="175">
        <f>F277-G277</f>
        <v>0</v>
      </c>
      <c r="I277" s="251" t="e">
        <f>G277/F277</f>
        <v>#DIV/0!</v>
      </c>
      <c r="J277" s="374"/>
      <c r="K277" s="377"/>
      <c r="L277" s="251" t="e">
        <f>(K277+J277)/F277</f>
        <v>#DIV/0!</v>
      </c>
      <c r="M277" s="175">
        <f>K277+G277+J277</f>
        <v>0</v>
      </c>
      <c r="N277" s="175">
        <f>H277-K277-J277</f>
        <v>0</v>
      </c>
      <c r="O277" s="253" t="e">
        <f>M277/F277</f>
        <v>#DIV/0!</v>
      </c>
      <c r="P277" s="254"/>
      <c r="Q277" s="175"/>
      <c r="R277" s="175"/>
      <c r="S277" s="259">
        <f>+N277+C277+Q277+R277</f>
        <v>0</v>
      </c>
      <c r="T277" s="95" t="e">
        <f>+M277/(Q277+F277+R277+C277)</f>
        <v>#DIV/0!</v>
      </c>
      <c r="V277" s="6"/>
      <c r="W277" s="6"/>
      <c r="X277" s="6"/>
      <c r="Y277" s="48"/>
      <c r="Z277" s="6"/>
      <c r="AA277" s="6"/>
      <c r="AB277" s="6"/>
    </row>
    <row r="278" spans="1:28" ht="31.5" hidden="1" customHeight="1" x14ac:dyDescent="0.25">
      <c r="A278" s="96" t="s">
        <v>126</v>
      </c>
      <c r="B278" s="114"/>
      <c r="C278" s="20">
        <f>Jan!N278+Feb!N278</f>
        <v>0</v>
      </c>
      <c r="D278" s="175">
        <f>+X278+AB278</f>
        <v>0</v>
      </c>
      <c r="E278" s="175"/>
      <c r="F278" s="7">
        <f>D278+E278</f>
        <v>0</v>
      </c>
      <c r="G278" s="175"/>
      <c r="H278" s="175">
        <f>F278-G278</f>
        <v>0</v>
      </c>
      <c r="I278" s="251" t="e">
        <f>G278/F278</f>
        <v>#DIV/0!</v>
      </c>
      <c r="J278" s="374"/>
      <c r="K278" s="377"/>
      <c r="L278" s="251" t="e">
        <f>(K278+J278)/F278</f>
        <v>#DIV/0!</v>
      </c>
      <c r="M278" s="175">
        <f>K278+G278+J278</f>
        <v>0</v>
      </c>
      <c r="N278" s="175">
        <f>H278-K278-J278</f>
        <v>0</v>
      </c>
      <c r="O278" s="253" t="e">
        <f>M278/F278</f>
        <v>#DIV/0!</v>
      </c>
      <c r="P278" s="254"/>
      <c r="Q278" s="175"/>
      <c r="R278" s="175"/>
      <c r="S278" s="259">
        <f>+N278+C278+Q278+R278</f>
        <v>0</v>
      </c>
      <c r="T278" s="95" t="e">
        <f>+M278/(Q278+F278+R278+C278)</f>
        <v>#DIV/0!</v>
      </c>
      <c r="V278" s="6"/>
      <c r="W278" s="6"/>
      <c r="X278" s="6"/>
      <c r="Y278" s="48"/>
      <c r="Z278" s="6"/>
      <c r="AA278" s="6"/>
      <c r="AB278" s="6"/>
    </row>
    <row r="279" spans="1:28" ht="30" hidden="1" x14ac:dyDescent="0.25">
      <c r="A279" s="96" t="s">
        <v>127</v>
      </c>
      <c r="B279" s="114"/>
      <c r="C279" s="20">
        <f>Jan!N279+Feb!N279</f>
        <v>0</v>
      </c>
      <c r="D279" s="175">
        <f>+X279+AB279</f>
        <v>0</v>
      </c>
      <c r="E279" s="175"/>
      <c r="F279" s="7">
        <f>D279+E279</f>
        <v>0</v>
      </c>
      <c r="G279" s="175"/>
      <c r="H279" s="175">
        <f>F279-G279</f>
        <v>0</v>
      </c>
      <c r="I279" s="251" t="e">
        <f>G279/F279</f>
        <v>#DIV/0!</v>
      </c>
      <c r="J279" s="374"/>
      <c r="K279" s="377"/>
      <c r="L279" s="251" t="e">
        <f>(K279+J279)/F279</f>
        <v>#DIV/0!</v>
      </c>
      <c r="M279" s="175">
        <f>K279+G279+J279</f>
        <v>0</v>
      </c>
      <c r="N279" s="175">
        <f>H279-K279-J279</f>
        <v>0</v>
      </c>
      <c r="O279" s="253" t="e">
        <f>M279/F279</f>
        <v>#DIV/0!</v>
      </c>
      <c r="P279" s="254"/>
      <c r="Q279" s="175"/>
      <c r="R279" s="175"/>
      <c r="S279" s="259">
        <f>+N279+C279+Q279+R279</f>
        <v>0</v>
      </c>
      <c r="T279" s="95" t="e">
        <f>+M279/(Q279+F279+R279+C279)</f>
        <v>#DIV/0!</v>
      </c>
      <c r="V279" s="12"/>
      <c r="W279" s="12"/>
      <c r="X279" s="12"/>
      <c r="Y279" s="48"/>
      <c r="Z279" s="12"/>
      <c r="AA279" s="12"/>
      <c r="AB279" s="12"/>
    </row>
    <row r="280" spans="1:28" hidden="1" x14ac:dyDescent="0.25">
      <c r="A280" s="96" t="s">
        <v>132</v>
      </c>
      <c r="B280" s="114"/>
      <c r="C280" s="20">
        <f>Jan!N280+Feb!N280</f>
        <v>0</v>
      </c>
      <c r="D280" s="175">
        <f>+X280+AB280</f>
        <v>0</v>
      </c>
      <c r="E280" s="175"/>
      <c r="F280" s="7">
        <f>D280+E280</f>
        <v>0</v>
      </c>
      <c r="G280" s="175"/>
      <c r="H280" s="175">
        <f>F280-G280</f>
        <v>0</v>
      </c>
      <c r="I280" s="251" t="e">
        <f>G280/F280</f>
        <v>#DIV/0!</v>
      </c>
      <c r="J280" s="374"/>
      <c r="K280" s="377"/>
      <c r="L280" s="251" t="e">
        <f>(K280+J280)/F280</f>
        <v>#DIV/0!</v>
      </c>
      <c r="M280" s="175">
        <f>K280+G280+J280</f>
        <v>0</v>
      </c>
      <c r="N280" s="175">
        <f>H280-K280-J280</f>
        <v>0</v>
      </c>
      <c r="O280" s="253" t="e">
        <f>M280/F280</f>
        <v>#DIV/0!</v>
      </c>
      <c r="P280" s="254"/>
      <c r="Q280" s="175"/>
      <c r="R280" s="175"/>
      <c r="S280" s="259">
        <f>+N280+C280+Q280+R280</f>
        <v>0</v>
      </c>
      <c r="T280" s="95" t="e">
        <f>+M280/(Q280+F280+R280+C280)</f>
        <v>#DIV/0!</v>
      </c>
      <c r="V280" s="6"/>
      <c r="W280" s="6"/>
      <c r="X280" s="6"/>
      <c r="Y280" s="48"/>
      <c r="Z280" s="6"/>
      <c r="AA280" s="6"/>
      <c r="AB280" s="6"/>
    </row>
    <row r="281" spans="1:28" hidden="1" x14ac:dyDescent="0.25">
      <c r="A281" s="96"/>
      <c r="B281" s="114"/>
      <c r="C281" s="20"/>
      <c r="D281" s="175"/>
      <c r="E281" s="175"/>
      <c r="F281" s="7"/>
      <c r="G281" s="175"/>
      <c r="H281" s="175"/>
      <c r="I281" s="251"/>
      <c r="J281" s="374"/>
      <c r="K281" s="377"/>
      <c r="L281" s="251"/>
      <c r="M281" s="175"/>
      <c r="N281" s="175"/>
      <c r="O281" s="253"/>
      <c r="P281" s="254"/>
      <c r="Q281" s="175"/>
      <c r="R281" s="175"/>
      <c r="S281" s="259"/>
      <c r="T281" s="95"/>
      <c r="V281" s="6"/>
      <c r="W281" s="6"/>
      <c r="X281" s="6"/>
      <c r="Y281" s="48"/>
      <c r="Z281" s="6"/>
      <c r="AA281" s="6"/>
      <c r="AB281" s="6"/>
    </row>
    <row r="282" spans="1:28" hidden="1" x14ac:dyDescent="0.25">
      <c r="A282" s="96"/>
      <c r="B282" s="114"/>
      <c r="C282" s="20"/>
      <c r="D282" s="175"/>
      <c r="E282" s="175"/>
      <c r="F282" s="7"/>
      <c r="G282" s="175"/>
      <c r="H282" s="175"/>
      <c r="I282" s="251"/>
      <c r="J282" s="374"/>
      <c r="K282" s="377"/>
      <c r="L282" s="251"/>
      <c r="M282" s="175"/>
      <c r="N282" s="175"/>
      <c r="O282" s="253"/>
      <c r="P282" s="254"/>
      <c r="Q282" s="175"/>
      <c r="R282" s="175"/>
      <c r="S282" s="259"/>
      <c r="T282" s="95"/>
      <c r="V282" s="6"/>
      <c r="W282" s="6"/>
      <c r="X282" s="6"/>
      <c r="Y282" s="48"/>
      <c r="Z282" s="6"/>
      <c r="AA282" s="6"/>
      <c r="AB282" s="6"/>
    </row>
    <row r="283" spans="1:28" hidden="1" x14ac:dyDescent="0.25">
      <c r="A283" s="96"/>
      <c r="B283" s="114"/>
      <c r="C283" s="20"/>
      <c r="D283" s="175"/>
      <c r="E283" s="175"/>
      <c r="F283" s="7"/>
      <c r="G283" s="175"/>
      <c r="H283" s="175"/>
      <c r="I283" s="251"/>
      <c r="J283" s="374"/>
      <c r="K283" s="377"/>
      <c r="L283" s="251"/>
      <c r="M283" s="175"/>
      <c r="N283" s="175"/>
      <c r="O283" s="253"/>
      <c r="P283" s="254"/>
      <c r="Q283" s="175"/>
      <c r="R283" s="175"/>
      <c r="S283" s="259"/>
      <c r="T283" s="95"/>
      <c r="V283" s="6"/>
      <c r="W283" s="6"/>
      <c r="X283" s="6"/>
      <c r="Y283" s="48"/>
      <c r="Z283" s="6"/>
      <c r="AA283" s="6"/>
      <c r="AB283" s="6"/>
    </row>
    <row r="284" spans="1:28" hidden="1" x14ac:dyDescent="0.25">
      <c r="A284" s="96"/>
      <c r="B284" s="114"/>
      <c r="C284" s="20"/>
      <c r="D284" s="175"/>
      <c r="E284" s="175"/>
      <c r="F284" s="7"/>
      <c r="G284" s="175"/>
      <c r="H284" s="175"/>
      <c r="I284" s="251"/>
      <c r="J284" s="374"/>
      <c r="K284" s="377"/>
      <c r="L284" s="251"/>
      <c r="M284" s="175"/>
      <c r="N284" s="175"/>
      <c r="O284" s="253"/>
      <c r="P284" s="254"/>
      <c r="Q284" s="175"/>
      <c r="R284" s="175"/>
      <c r="S284" s="259"/>
      <c r="T284" s="95"/>
      <c r="V284" s="6"/>
      <c r="W284" s="6"/>
      <c r="X284" s="6"/>
      <c r="Y284" s="48"/>
      <c r="Z284" s="6"/>
      <c r="AA284" s="6"/>
      <c r="AB284" s="6"/>
    </row>
    <row r="285" spans="1:28" hidden="1" x14ac:dyDescent="0.25">
      <c r="A285" s="96"/>
      <c r="B285" s="114"/>
      <c r="C285" s="20"/>
      <c r="D285" s="175"/>
      <c r="E285" s="175"/>
      <c r="F285" s="7"/>
      <c r="G285" s="175"/>
      <c r="H285" s="175"/>
      <c r="I285" s="251"/>
      <c r="J285" s="374"/>
      <c r="K285" s="377"/>
      <c r="L285" s="251"/>
      <c r="M285" s="175"/>
      <c r="N285" s="175"/>
      <c r="O285" s="253"/>
      <c r="P285" s="254"/>
      <c r="Q285" s="175"/>
      <c r="R285" s="175"/>
      <c r="S285" s="259"/>
      <c r="T285" s="95"/>
      <c r="V285" s="6"/>
      <c r="W285" s="6"/>
      <c r="X285" s="6"/>
      <c r="Y285" s="48"/>
      <c r="Z285" s="6"/>
      <c r="AA285" s="6"/>
      <c r="AB285" s="6"/>
    </row>
    <row r="286" spans="1:28" hidden="1" x14ac:dyDescent="0.25">
      <c r="A286" s="96"/>
      <c r="B286" s="114"/>
      <c r="C286" s="20"/>
      <c r="D286" s="175"/>
      <c r="E286" s="175"/>
      <c r="F286" s="7"/>
      <c r="G286" s="175"/>
      <c r="H286" s="175"/>
      <c r="I286" s="251"/>
      <c r="J286" s="374"/>
      <c r="K286" s="377"/>
      <c r="L286" s="251"/>
      <c r="M286" s="175"/>
      <c r="N286" s="175"/>
      <c r="O286" s="253"/>
      <c r="P286" s="254"/>
      <c r="Q286" s="175"/>
      <c r="R286" s="175"/>
      <c r="S286" s="259"/>
      <c r="T286" s="95"/>
      <c r="V286" s="6"/>
      <c r="W286" s="6"/>
      <c r="X286" s="6"/>
      <c r="Y286" s="48"/>
      <c r="Z286" s="6"/>
      <c r="AA286" s="6"/>
      <c r="AB286" s="6"/>
    </row>
    <row r="287" spans="1:28" hidden="1" x14ac:dyDescent="0.25">
      <c r="A287" s="96"/>
      <c r="B287" s="114"/>
      <c r="C287" s="20"/>
      <c r="D287" s="175"/>
      <c r="E287" s="175"/>
      <c r="F287" s="7"/>
      <c r="G287" s="175"/>
      <c r="H287" s="175"/>
      <c r="I287" s="251"/>
      <c r="J287" s="374"/>
      <c r="K287" s="377"/>
      <c r="L287" s="251"/>
      <c r="M287" s="175"/>
      <c r="N287" s="175"/>
      <c r="O287" s="253"/>
      <c r="P287" s="254"/>
      <c r="Q287" s="175"/>
      <c r="R287" s="175"/>
      <c r="S287" s="259"/>
      <c r="T287" s="95"/>
      <c r="V287" s="6"/>
      <c r="W287" s="6"/>
      <c r="X287" s="6"/>
      <c r="Y287" s="48"/>
      <c r="Z287" s="6"/>
      <c r="AA287" s="6"/>
      <c r="AB287" s="6"/>
    </row>
    <row r="288" spans="1:28" hidden="1" x14ac:dyDescent="0.25">
      <c r="A288" s="96"/>
      <c r="B288" s="114"/>
      <c r="C288" s="20"/>
      <c r="D288" s="175"/>
      <c r="E288" s="175"/>
      <c r="F288" s="7"/>
      <c r="G288" s="175"/>
      <c r="H288" s="175"/>
      <c r="I288" s="251"/>
      <c r="J288" s="374"/>
      <c r="K288" s="377"/>
      <c r="L288" s="251"/>
      <c r="M288" s="175"/>
      <c r="N288" s="175"/>
      <c r="O288" s="253"/>
      <c r="P288" s="254"/>
      <c r="Q288" s="175"/>
      <c r="R288" s="175"/>
      <c r="S288" s="259"/>
      <c r="T288" s="95"/>
      <c r="V288" s="48"/>
      <c r="W288" s="48"/>
      <c r="X288" s="48"/>
      <c r="Y288" s="48"/>
      <c r="Z288" s="48"/>
      <c r="AA288" s="48"/>
      <c r="AB288" s="48"/>
    </row>
    <row r="289" spans="1:28" hidden="1" x14ac:dyDescent="0.25">
      <c r="A289" s="96"/>
      <c r="B289" s="114"/>
      <c r="C289" s="20"/>
      <c r="D289" s="175"/>
      <c r="E289" s="175"/>
      <c r="F289" s="7"/>
      <c r="G289" s="175"/>
      <c r="H289" s="175"/>
      <c r="I289" s="251"/>
      <c r="J289" s="374"/>
      <c r="K289" s="377"/>
      <c r="L289" s="251"/>
      <c r="M289" s="175"/>
      <c r="N289" s="175"/>
      <c r="O289" s="253"/>
      <c r="P289" s="254"/>
      <c r="Q289" s="175"/>
      <c r="R289" s="175"/>
      <c r="S289" s="259"/>
      <c r="T289" s="95"/>
      <c r="V289" s="48"/>
      <c r="W289" s="48"/>
      <c r="X289" s="48"/>
      <c r="Y289" s="48"/>
      <c r="Z289" s="48"/>
      <c r="AA289" s="48"/>
      <c r="AB289" s="48"/>
    </row>
    <row r="290" spans="1:28" hidden="1" x14ac:dyDescent="0.25">
      <c r="A290" s="96"/>
      <c r="B290" s="114"/>
      <c r="C290" s="20"/>
      <c r="D290" s="175"/>
      <c r="E290" s="175"/>
      <c r="F290" s="7"/>
      <c r="G290" s="175"/>
      <c r="H290" s="175"/>
      <c r="I290" s="251"/>
      <c r="J290" s="374"/>
      <c r="K290" s="377"/>
      <c r="L290" s="251"/>
      <c r="M290" s="175"/>
      <c r="N290" s="175"/>
      <c r="O290" s="253"/>
      <c r="P290" s="254"/>
      <c r="Q290" s="175"/>
      <c r="R290" s="175"/>
      <c r="S290" s="259"/>
      <c r="T290" s="95"/>
      <c r="V290" s="48"/>
      <c r="W290" s="48"/>
      <c r="X290" s="48"/>
      <c r="Y290" s="48"/>
      <c r="Z290" s="48"/>
      <c r="AA290" s="48"/>
      <c r="AB290" s="48"/>
    </row>
    <row r="291" spans="1:28" hidden="1" x14ac:dyDescent="0.25">
      <c r="A291" s="96"/>
      <c r="B291" s="114"/>
      <c r="C291" s="20"/>
      <c r="D291" s="175"/>
      <c r="E291" s="175"/>
      <c r="F291" s="7"/>
      <c r="G291" s="175"/>
      <c r="H291" s="175"/>
      <c r="I291" s="251"/>
      <c r="J291" s="374"/>
      <c r="K291" s="377"/>
      <c r="L291" s="251"/>
      <c r="M291" s="175"/>
      <c r="N291" s="175"/>
      <c r="O291" s="253"/>
      <c r="P291" s="254"/>
      <c r="Q291" s="175"/>
      <c r="R291" s="175"/>
      <c r="S291" s="259"/>
      <c r="T291" s="95"/>
      <c r="V291" s="48"/>
      <c r="W291" s="48"/>
      <c r="X291" s="48"/>
      <c r="Y291" s="48"/>
      <c r="Z291" s="48"/>
      <c r="AA291" s="48"/>
      <c r="AB291" s="48"/>
    </row>
    <row r="292" spans="1:28" hidden="1" x14ac:dyDescent="0.25">
      <c r="A292" s="96"/>
      <c r="B292" s="114"/>
      <c r="C292" s="20"/>
      <c r="D292" s="175"/>
      <c r="E292" s="175"/>
      <c r="F292" s="7"/>
      <c r="G292" s="175"/>
      <c r="H292" s="175"/>
      <c r="I292" s="251"/>
      <c r="J292" s="374"/>
      <c r="K292" s="377"/>
      <c r="L292" s="251"/>
      <c r="M292" s="175"/>
      <c r="N292" s="175"/>
      <c r="O292" s="253"/>
      <c r="P292" s="254"/>
      <c r="Q292" s="175"/>
      <c r="R292" s="175"/>
      <c r="S292" s="259"/>
      <c r="T292" s="95"/>
      <c r="V292" s="6"/>
      <c r="W292" s="6"/>
      <c r="X292" s="6"/>
      <c r="Y292" s="48"/>
      <c r="Z292" s="6"/>
      <c r="AA292" s="6"/>
      <c r="AB292" s="6"/>
    </row>
    <row r="293" spans="1:28" hidden="1" x14ac:dyDescent="0.25">
      <c r="A293" s="96"/>
      <c r="B293" s="114"/>
      <c r="C293" s="20"/>
      <c r="D293" s="175"/>
      <c r="E293" s="175"/>
      <c r="F293" s="7"/>
      <c r="G293" s="175"/>
      <c r="H293" s="175"/>
      <c r="I293" s="251"/>
      <c r="J293" s="374"/>
      <c r="K293" s="377"/>
      <c r="L293" s="251"/>
      <c r="M293" s="175"/>
      <c r="N293" s="175"/>
      <c r="O293" s="253"/>
      <c r="P293" s="254"/>
      <c r="Q293" s="175"/>
      <c r="R293" s="175"/>
      <c r="S293" s="259"/>
      <c r="T293" s="95"/>
      <c r="V293" s="6"/>
      <c r="W293" s="6"/>
      <c r="X293" s="6"/>
      <c r="Y293" s="48"/>
      <c r="Z293" s="6"/>
      <c r="AA293" s="6"/>
      <c r="AB293" s="6"/>
    </row>
    <row r="294" spans="1:28" hidden="1" x14ac:dyDescent="0.25">
      <c r="A294" s="96"/>
      <c r="B294" s="114"/>
      <c r="C294" s="20"/>
      <c r="D294" s="175"/>
      <c r="E294" s="175"/>
      <c r="F294" s="7"/>
      <c r="G294" s="175"/>
      <c r="H294" s="175"/>
      <c r="I294" s="251"/>
      <c r="J294" s="374"/>
      <c r="K294" s="377"/>
      <c r="L294" s="251"/>
      <c r="M294" s="175"/>
      <c r="N294" s="175"/>
      <c r="O294" s="253"/>
      <c r="P294" s="254"/>
      <c r="Q294" s="175"/>
      <c r="R294" s="175"/>
      <c r="S294" s="259"/>
      <c r="T294" s="95"/>
      <c r="V294" s="6"/>
      <c r="W294" s="6"/>
      <c r="X294" s="6"/>
      <c r="Y294" s="48"/>
      <c r="Z294" s="6"/>
      <c r="AA294" s="6"/>
      <c r="AB294" s="6"/>
    </row>
    <row r="295" spans="1:28" hidden="1" x14ac:dyDescent="0.25">
      <c r="A295" s="96"/>
      <c r="B295" s="114"/>
      <c r="C295" s="20"/>
      <c r="D295" s="175"/>
      <c r="E295" s="175"/>
      <c r="F295" s="7"/>
      <c r="G295" s="175"/>
      <c r="H295" s="175"/>
      <c r="I295" s="251"/>
      <c r="J295" s="374"/>
      <c r="K295" s="377"/>
      <c r="L295" s="251"/>
      <c r="M295" s="175"/>
      <c r="N295" s="175"/>
      <c r="O295" s="253"/>
      <c r="P295" s="254"/>
      <c r="Q295" s="175"/>
      <c r="R295" s="175"/>
      <c r="S295" s="259"/>
      <c r="T295" s="95"/>
      <c r="V295" s="6"/>
      <c r="W295" s="6"/>
      <c r="X295" s="6"/>
      <c r="Y295" s="48"/>
      <c r="Z295" s="6"/>
      <c r="AA295" s="6"/>
      <c r="AB295" s="6"/>
    </row>
    <row r="296" spans="1:28" hidden="1" x14ac:dyDescent="0.25">
      <c r="A296" s="96"/>
      <c r="B296" s="114"/>
      <c r="C296" s="20"/>
      <c r="D296" s="175"/>
      <c r="E296" s="175"/>
      <c r="F296" s="7"/>
      <c r="G296" s="175"/>
      <c r="H296" s="175"/>
      <c r="I296" s="251"/>
      <c r="J296" s="374"/>
      <c r="K296" s="377"/>
      <c r="L296" s="251"/>
      <c r="M296" s="175"/>
      <c r="N296" s="175"/>
      <c r="O296" s="253"/>
      <c r="P296" s="254"/>
      <c r="Q296" s="175"/>
      <c r="R296" s="175"/>
      <c r="S296" s="259"/>
      <c r="T296" s="95"/>
      <c r="V296" s="6"/>
      <c r="W296" s="6"/>
      <c r="X296" s="6"/>
      <c r="Y296" s="48"/>
      <c r="Z296" s="6"/>
      <c r="AA296" s="6"/>
      <c r="AB296" s="6"/>
    </row>
    <row r="297" spans="1:28" hidden="1" x14ac:dyDescent="0.25">
      <c r="A297" s="96"/>
      <c r="B297" s="114"/>
      <c r="C297" s="20"/>
      <c r="D297" s="175"/>
      <c r="E297" s="175"/>
      <c r="F297" s="7"/>
      <c r="G297" s="175"/>
      <c r="H297" s="175"/>
      <c r="I297" s="251"/>
      <c r="J297" s="374"/>
      <c r="K297" s="377"/>
      <c r="L297" s="251"/>
      <c r="M297" s="175"/>
      <c r="N297" s="175"/>
      <c r="O297" s="253"/>
      <c r="P297" s="254"/>
      <c r="Q297" s="175"/>
      <c r="R297" s="175"/>
      <c r="S297" s="259"/>
      <c r="T297" s="95"/>
      <c r="V297" s="6"/>
      <c r="W297" s="6"/>
      <c r="X297" s="6"/>
      <c r="Y297" s="48"/>
      <c r="Z297" s="6"/>
      <c r="AA297" s="6"/>
      <c r="AB297" s="6"/>
    </row>
    <row r="298" spans="1:28" hidden="1" x14ac:dyDescent="0.25">
      <c r="A298" s="96"/>
      <c r="B298" s="114"/>
      <c r="C298" s="20"/>
      <c r="D298" s="175"/>
      <c r="E298" s="175"/>
      <c r="F298" s="7"/>
      <c r="G298" s="175"/>
      <c r="H298" s="175"/>
      <c r="I298" s="251"/>
      <c r="J298" s="374"/>
      <c r="K298" s="377"/>
      <c r="L298" s="251"/>
      <c r="M298" s="175"/>
      <c r="N298" s="175"/>
      <c r="O298" s="253"/>
      <c r="P298" s="254"/>
      <c r="Q298" s="175"/>
      <c r="R298" s="175"/>
      <c r="S298" s="259"/>
      <c r="T298" s="95"/>
      <c r="V298" s="6"/>
      <c r="W298" s="6"/>
      <c r="X298" s="6"/>
      <c r="Y298" s="48"/>
      <c r="Z298" s="6"/>
      <c r="AA298" s="6"/>
      <c r="AB298" s="6"/>
    </row>
    <row r="299" spans="1:28" hidden="1" x14ac:dyDescent="0.25">
      <c r="A299" s="96"/>
      <c r="B299" s="114"/>
      <c r="C299" s="20"/>
      <c r="D299" s="175"/>
      <c r="E299" s="175"/>
      <c r="F299" s="7"/>
      <c r="G299" s="175"/>
      <c r="H299" s="175"/>
      <c r="I299" s="251"/>
      <c r="J299" s="374"/>
      <c r="K299" s="377"/>
      <c r="L299" s="251"/>
      <c r="M299" s="175"/>
      <c r="N299" s="175"/>
      <c r="O299" s="253"/>
      <c r="P299" s="254"/>
      <c r="Q299" s="175"/>
      <c r="R299" s="175"/>
      <c r="S299" s="259"/>
      <c r="T299" s="95"/>
      <c r="V299" s="6"/>
      <c r="W299" s="6"/>
      <c r="X299" s="6"/>
      <c r="Y299" s="48"/>
      <c r="Z299" s="6"/>
      <c r="AA299" s="6"/>
      <c r="AB299" s="6"/>
    </row>
    <row r="300" spans="1:28" hidden="1" x14ac:dyDescent="0.25">
      <c r="A300" s="96"/>
      <c r="B300" s="114"/>
      <c r="C300" s="20"/>
      <c r="D300" s="175"/>
      <c r="E300" s="175"/>
      <c r="F300" s="7"/>
      <c r="G300" s="175"/>
      <c r="H300" s="175"/>
      <c r="I300" s="251"/>
      <c r="J300" s="374"/>
      <c r="K300" s="377"/>
      <c r="L300" s="251"/>
      <c r="M300" s="175"/>
      <c r="N300" s="175"/>
      <c r="O300" s="253"/>
      <c r="P300" s="254"/>
      <c r="Q300" s="175"/>
      <c r="R300" s="175"/>
      <c r="S300" s="259"/>
      <c r="T300" s="95"/>
      <c r="V300" s="6"/>
      <c r="W300" s="6"/>
      <c r="X300" s="6"/>
      <c r="Y300" s="48"/>
      <c r="Z300" s="6"/>
      <c r="AA300" s="6"/>
      <c r="AB300" s="6"/>
    </row>
    <row r="301" spans="1:28" hidden="1" x14ac:dyDescent="0.25">
      <c r="A301" s="96"/>
      <c r="B301" s="114"/>
      <c r="C301" s="20"/>
      <c r="D301" s="175"/>
      <c r="E301" s="175"/>
      <c r="F301" s="7"/>
      <c r="G301" s="175"/>
      <c r="H301" s="175"/>
      <c r="I301" s="251"/>
      <c r="J301" s="374"/>
      <c r="K301" s="377"/>
      <c r="L301" s="251"/>
      <c r="M301" s="175"/>
      <c r="N301" s="175"/>
      <c r="O301" s="253"/>
      <c r="P301" s="254"/>
      <c r="Q301" s="175"/>
      <c r="R301" s="175"/>
      <c r="S301" s="259"/>
      <c r="T301" s="95"/>
      <c r="V301" s="6"/>
      <c r="W301" s="6"/>
      <c r="X301" s="6"/>
      <c r="Y301" s="48"/>
      <c r="Z301" s="6"/>
      <c r="AA301" s="6"/>
      <c r="AB301" s="6"/>
    </row>
    <row r="302" spans="1:28" hidden="1" x14ac:dyDescent="0.25">
      <c r="A302" s="96"/>
      <c r="B302" s="114"/>
      <c r="C302" s="20"/>
      <c r="D302" s="175"/>
      <c r="E302" s="175"/>
      <c r="F302" s="7"/>
      <c r="G302" s="175"/>
      <c r="H302" s="175"/>
      <c r="I302" s="251"/>
      <c r="J302" s="374"/>
      <c r="K302" s="377"/>
      <c r="L302" s="251"/>
      <c r="M302" s="175"/>
      <c r="N302" s="175"/>
      <c r="O302" s="253"/>
      <c r="P302" s="254"/>
      <c r="Q302" s="175"/>
      <c r="R302" s="175"/>
      <c r="S302" s="259"/>
      <c r="T302" s="95"/>
      <c r="V302" s="6"/>
      <c r="W302" s="6"/>
      <c r="X302" s="6"/>
      <c r="Y302" s="48"/>
      <c r="Z302" s="6"/>
      <c r="AA302" s="6"/>
      <c r="AB302" s="6"/>
    </row>
    <row r="303" spans="1:28" hidden="1" x14ac:dyDescent="0.25">
      <c r="A303" s="96"/>
      <c r="B303" s="114"/>
      <c r="C303" s="20"/>
      <c r="D303" s="175"/>
      <c r="E303" s="175"/>
      <c r="F303" s="7"/>
      <c r="G303" s="175"/>
      <c r="H303" s="175"/>
      <c r="I303" s="251"/>
      <c r="J303" s="374"/>
      <c r="K303" s="377"/>
      <c r="L303" s="251"/>
      <c r="M303" s="175"/>
      <c r="N303" s="175"/>
      <c r="O303" s="253"/>
      <c r="P303" s="254"/>
      <c r="Q303" s="175"/>
      <c r="R303" s="175"/>
      <c r="S303" s="259"/>
      <c r="T303" s="95"/>
      <c r="V303" s="6"/>
      <c r="W303" s="6"/>
      <c r="X303" s="6"/>
      <c r="Y303" s="48"/>
      <c r="Z303" s="6"/>
      <c r="AA303" s="6"/>
      <c r="AB303" s="6"/>
    </row>
    <row r="304" spans="1:28" hidden="1" x14ac:dyDescent="0.25">
      <c r="A304" s="96"/>
      <c r="B304" s="114"/>
      <c r="C304" s="20"/>
      <c r="D304" s="175"/>
      <c r="E304" s="175"/>
      <c r="F304" s="7"/>
      <c r="G304" s="175"/>
      <c r="H304" s="175"/>
      <c r="I304" s="251"/>
      <c r="J304" s="374"/>
      <c r="K304" s="377"/>
      <c r="L304" s="251"/>
      <c r="M304" s="175"/>
      <c r="N304" s="175"/>
      <c r="O304" s="253"/>
      <c r="P304" s="254"/>
      <c r="Q304" s="175"/>
      <c r="R304" s="175"/>
      <c r="S304" s="259"/>
      <c r="T304" s="95"/>
      <c r="V304" s="6"/>
      <c r="W304" s="6"/>
      <c r="X304" s="6"/>
      <c r="Y304" s="48"/>
      <c r="Z304" s="6"/>
      <c r="AA304" s="6"/>
      <c r="AB304" s="6"/>
    </row>
    <row r="305" spans="1:28" hidden="1" x14ac:dyDescent="0.25">
      <c r="A305" s="96"/>
      <c r="B305" s="114"/>
      <c r="C305" s="20"/>
      <c r="D305" s="175"/>
      <c r="E305" s="175"/>
      <c r="F305" s="7"/>
      <c r="G305" s="175"/>
      <c r="H305" s="175"/>
      <c r="I305" s="251"/>
      <c r="J305" s="374"/>
      <c r="K305" s="377"/>
      <c r="L305" s="251"/>
      <c r="M305" s="175"/>
      <c r="N305" s="175"/>
      <c r="O305" s="253"/>
      <c r="P305" s="254"/>
      <c r="Q305" s="175"/>
      <c r="R305" s="175"/>
      <c r="S305" s="259"/>
      <c r="T305" s="95"/>
      <c r="V305" s="6"/>
      <c r="W305" s="6"/>
      <c r="X305" s="6"/>
      <c r="Y305" s="48"/>
      <c r="Z305" s="6"/>
      <c r="AA305" s="6"/>
      <c r="AB305" s="6"/>
    </row>
    <row r="306" spans="1:28" hidden="1" x14ac:dyDescent="0.25">
      <c r="A306" s="96"/>
      <c r="B306" s="114"/>
      <c r="C306" s="20"/>
      <c r="D306" s="175"/>
      <c r="E306" s="175"/>
      <c r="F306" s="7"/>
      <c r="G306" s="175"/>
      <c r="H306" s="175"/>
      <c r="I306" s="251"/>
      <c r="J306" s="374"/>
      <c r="K306" s="377"/>
      <c r="L306" s="251"/>
      <c r="M306" s="175"/>
      <c r="N306" s="175"/>
      <c r="O306" s="253"/>
      <c r="P306" s="254"/>
      <c r="Q306" s="175"/>
      <c r="R306" s="175"/>
      <c r="S306" s="259"/>
      <c r="T306" s="95"/>
      <c r="V306" s="6"/>
      <c r="W306" s="6"/>
      <c r="X306" s="6"/>
      <c r="Y306" s="48"/>
      <c r="Z306" s="6"/>
      <c r="AA306" s="6"/>
      <c r="AB306" s="6"/>
    </row>
    <row r="307" spans="1:28" hidden="1" x14ac:dyDescent="0.25">
      <c r="A307" s="96"/>
      <c r="B307" s="114"/>
      <c r="C307" s="20"/>
      <c r="D307" s="175"/>
      <c r="E307" s="175"/>
      <c r="F307" s="7"/>
      <c r="G307" s="175"/>
      <c r="H307" s="175"/>
      <c r="I307" s="251"/>
      <c r="J307" s="374"/>
      <c r="K307" s="377"/>
      <c r="L307" s="251"/>
      <c r="M307" s="175"/>
      <c r="N307" s="175"/>
      <c r="O307" s="253"/>
      <c r="P307" s="254"/>
      <c r="Q307" s="175"/>
      <c r="R307" s="175"/>
      <c r="S307" s="259"/>
      <c r="T307" s="95"/>
      <c r="V307" s="6"/>
      <c r="W307" s="6"/>
      <c r="X307" s="6"/>
      <c r="Y307" s="48"/>
      <c r="Z307" s="6"/>
      <c r="AA307" s="6"/>
      <c r="AB307" s="6"/>
    </row>
    <row r="308" spans="1:28" hidden="1" x14ac:dyDescent="0.25">
      <c r="A308" s="96"/>
      <c r="B308" s="114"/>
      <c r="C308" s="20"/>
      <c r="D308" s="175"/>
      <c r="E308" s="175"/>
      <c r="F308" s="7"/>
      <c r="G308" s="175"/>
      <c r="H308" s="175"/>
      <c r="I308" s="251"/>
      <c r="J308" s="374"/>
      <c r="K308" s="377"/>
      <c r="L308" s="251"/>
      <c r="M308" s="175"/>
      <c r="N308" s="175"/>
      <c r="O308" s="253"/>
      <c r="P308" s="254"/>
      <c r="Q308" s="175"/>
      <c r="R308" s="175"/>
      <c r="S308" s="259"/>
      <c r="T308" s="95"/>
      <c r="V308" s="6"/>
      <c r="W308" s="6"/>
      <c r="X308" s="6"/>
      <c r="Y308" s="48"/>
      <c r="Z308" s="6"/>
      <c r="AA308" s="6"/>
      <c r="AB308" s="6"/>
    </row>
    <row r="309" spans="1:28" hidden="1" x14ac:dyDescent="0.25">
      <c r="A309" s="96"/>
      <c r="B309" s="114"/>
      <c r="C309" s="20"/>
      <c r="D309" s="175"/>
      <c r="E309" s="175"/>
      <c r="F309" s="7"/>
      <c r="G309" s="175"/>
      <c r="H309" s="175"/>
      <c r="I309" s="251"/>
      <c r="J309" s="374"/>
      <c r="K309" s="377"/>
      <c r="L309" s="251"/>
      <c r="M309" s="175"/>
      <c r="N309" s="175"/>
      <c r="O309" s="253"/>
      <c r="P309" s="254"/>
      <c r="Q309" s="175"/>
      <c r="R309" s="175"/>
      <c r="S309" s="259"/>
      <c r="T309" s="95"/>
      <c r="V309" s="6"/>
      <c r="W309" s="6"/>
      <c r="X309" s="6"/>
      <c r="Y309" s="48"/>
      <c r="Z309" s="6"/>
      <c r="AA309" s="6"/>
      <c r="AB309" s="6"/>
    </row>
    <row r="310" spans="1:28" hidden="1" x14ac:dyDescent="0.25">
      <c r="A310" s="96"/>
      <c r="B310" s="114"/>
      <c r="C310" s="20"/>
      <c r="D310" s="175"/>
      <c r="E310" s="175"/>
      <c r="F310" s="7"/>
      <c r="G310" s="175"/>
      <c r="H310" s="175"/>
      <c r="I310" s="251"/>
      <c r="J310" s="374"/>
      <c r="K310" s="377"/>
      <c r="L310" s="251"/>
      <c r="M310" s="175"/>
      <c r="N310" s="175"/>
      <c r="O310" s="253"/>
      <c r="P310" s="254"/>
      <c r="Q310" s="175"/>
      <c r="R310" s="175"/>
      <c r="S310" s="259"/>
      <c r="T310" s="95"/>
      <c r="V310" s="6"/>
      <c r="W310" s="6"/>
      <c r="X310" s="6"/>
      <c r="Y310" s="48"/>
      <c r="Z310" s="6"/>
      <c r="AA310" s="6"/>
      <c r="AB310" s="6"/>
    </row>
    <row r="311" spans="1:28" hidden="1" x14ac:dyDescent="0.25">
      <c r="A311" s="96"/>
      <c r="B311" s="114"/>
      <c r="C311" s="20"/>
      <c r="D311" s="175"/>
      <c r="E311" s="175"/>
      <c r="F311" s="7"/>
      <c r="G311" s="175"/>
      <c r="H311" s="175"/>
      <c r="I311" s="251"/>
      <c r="J311" s="374"/>
      <c r="K311" s="377"/>
      <c r="L311" s="251"/>
      <c r="M311" s="175"/>
      <c r="N311" s="175"/>
      <c r="O311" s="253"/>
      <c r="P311" s="254"/>
      <c r="Q311" s="175"/>
      <c r="R311" s="175"/>
      <c r="S311" s="259"/>
      <c r="T311" s="95"/>
      <c r="V311" s="6"/>
      <c r="W311" s="6"/>
      <c r="X311" s="6"/>
      <c r="Y311" s="48"/>
      <c r="Z311" s="6"/>
      <c r="AA311" s="6"/>
      <c r="AB311" s="6"/>
    </row>
    <row r="312" spans="1:28" hidden="1" x14ac:dyDescent="0.25">
      <c r="A312" s="96"/>
      <c r="B312" s="114"/>
      <c r="C312" s="20"/>
      <c r="D312" s="175"/>
      <c r="E312" s="175"/>
      <c r="F312" s="7"/>
      <c r="G312" s="175"/>
      <c r="H312" s="175"/>
      <c r="I312" s="251"/>
      <c r="J312" s="374"/>
      <c r="K312" s="377"/>
      <c r="L312" s="251"/>
      <c r="M312" s="175"/>
      <c r="N312" s="175"/>
      <c r="O312" s="253"/>
      <c r="P312" s="254"/>
      <c r="Q312" s="175"/>
      <c r="R312" s="175"/>
      <c r="S312" s="259"/>
      <c r="T312" s="95"/>
      <c r="V312" s="6"/>
      <c r="W312" s="6"/>
      <c r="X312" s="6"/>
      <c r="Y312" s="48"/>
      <c r="Z312" s="6"/>
      <c r="AA312" s="6"/>
      <c r="AB312" s="6"/>
    </row>
    <row r="313" spans="1:28" hidden="1" x14ac:dyDescent="0.25">
      <c r="A313" s="96"/>
      <c r="B313" s="114"/>
      <c r="C313" s="20"/>
      <c r="D313" s="175"/>
      <c r="E313" s="175"/>
      <c r="F313" s="7"/>
      <c r="G313" s="175"/>
      <c r="H313" s="175"/>
      <c r="I313" s="251"/>
      <c r="J313" s="374"/>
      <c r="K313" s="377"/>
      <c r="L313" s="251"/>
      <c r="M313" s="175"/>
      <c r="N313" s="175"/>
      <c r="O313" s="253"/>
      <c r="P313" s="254"/>
      <c r="Q313" s="175"/>
      <c r="R313" s="175"/>
      <c r="S313" s="259"/>
      <c r="T313" s="95"/>
      <c r="V313" s="6"/>
      <c r="W313" s="6"/>
      <c r="X313" s="6"/>
      <c r="Y313" s="48"/>
      <c r="Z313" s="6"/>
      <c r="AA313" s="6"/>
      <c r="AB313" s="6"/>
    </row>
    <row r="314" spans="1:28" hidden="1" x14ac:dyDescent="0.25">
      <c r="A314" s="96"/>
      <c r="B314" s="114"/>
      <c r="C314" s="20"/>
      <c r="D314" s="175"/>
      <c r="E314" s="175"/>
      <c r="F314" s="7"/>
      <c r="G314" s="175"/>
      <c r="H314" s="175"/>
      <c r="I314" s="251"/>
      <c r="J314" s="374"/>
      <c r="K314" s="377"/>
      <c r="L314" s="251"/>
      <c r="M314" s="175"/>
      <c r="N314" s="175"/>
      <c r="O314" s="253"/>
      <c r="P314" s="254"/>
      <c r="Q314" s="175"/>
      <c r="R314" s="175"/>
      <c r="S314" s="259"/>
      <c r="T314" s="95"/>
      <c r="V314" s="6"/>
      <c r="W314" s="6"/>
      <c r="X314" s="6"/>
      <c r="Y314" s="48"/>
      <c r="Z314" s="6"/>
      <c r="AA314" s="6"/>
      <c r="AB314" s="6"/>
    </row>
    <row r="315" spans="1:28" hidden="1" x14ac:dyDescent="0.25">
      <c r="A315" s="96"/>
      <c r="B315" s="114"/>
      <c r="C315" s="20"/>
      <c r="D315" s="175"/>
      <c r="E315" s="175"/>
      <c r="F315" s="7"/>
      <c r="G315" s="175"/>
      <c r="H315" s="175"/>
      <c r="I315" s="251"/>
      <c r="J315" s="374"/>
      <c r="K315" s="377"/>
      <c r="L315" s="251"/>
      <c r="M315" s="175"/>
      <c r="N315" s="175"/>
      <c r="O315" s="253"/>
      <c r="P315" s="254"/>
      <c r="Q315" s="175"/>
      <c r="R315" s="175"/>
      <c r="S315" s="259"/>
      <c r="T315" s="95"/>
      <c r="V315" s="6"/>
      <c r="W315" s="6"/>
      <c r="X315" s="6"/>
      <c r="Y315" s="48"/>
      <c r="Z315" s="6"/>
      <c r="AA315" s="6"/>
      <c r="AB315" s="6"/>
    </row>
    <row r="316" spans="1:28" hidden="1" x14ac:dyDescent="0.25">
      <c r="A316" s="96"/>
      <c r="B316" s="114"/>
      <c r="C316" s="20"/>
      <c r="D316" s="175"/>
      <c r="E316" s="175"/>
      <c r="F316" s="7"/>
      <c r="G316" s="175"/>
      <c r="H316" s="175"/>
      <c r="I316" s="251"/>
      <c r="J316" s="374"/>
      <c r="K316" s="377"/>
      <c r="L316" s="251"/>
      <c r="M316" s="175"/>
      <c r="N316" s="175"/>
      <c r="O316" s="253"/>
      <c r="P316" s="254"/>
      <c r="Q316" s="175"/>
      <c r="R316" s="175"/>
      <c r="S316" s="259"/>
      <c r="T316" s="95"/>
      <c r="V316" s="6"/>
      <c r="W316" s="6"/>
      <c r="X316" s="6"/>
      <c r="Y316" s="48"/>
      <c r="Z316" s="6"/>
      <c r="AA316" s="6"/>
      <c r="AB316" s="6"/>
    </row>
    <row r="317" spans="1:28" hidden="1" x14ac:dyDescent="0.25">
      <c r="A317" s="96"/>
      <c r="B317" s="114"/>
      <c r="C317" s="20"/>
      <c r="D317" s="175"/>
      <c r="E317" s="175"/>
      <c r="F317" s="7"/>
      <c r="G317" s="175"/>
      <c r="H317" s="175"/>
      <c r="I317" s="251"/>
      <c r="J317" s="374"/>
      <c r="K317" s="377"/>
      <c r="L317" s="251"/>
      <c r="M317" s="175"/>
      <c r="N317" s="175"/>
      <c r="O317" s="253"/>
      <c r="P317" s="254"/>
      <c r="Q317" s="175"/>
      <c r="R317" s="175"/>
      <c r="S317" s="259"/>
      <c r="T317" s="95"/>
      <c r="V317" s="6"/>
      <c r="W317" s="6"/>
      <c r="X317" s="6"/>
      <c r="Y317" s="48"/>
      <c r="Z317" s="6"/>
      <c r="AA317" s="6"/>
      <c r="AB317" s="6"/>
    </row>
    <row r="318" spans="1:28" hidden="1" x14ac:dyDescent="0.25">
      <c r="A318" s="96"/>
      <c r="B318" s="114"/>
      <c r="C318" s="20"/>
      <c r="D318" s="175"/>
      <c r="E318" s="175"/>
      <c r="F318" s="7"/>
      <c r="G318" s="175"/>
      <c r="H318" s="175"/>
      <c r="I318" s="251"/>
      <c r="J318" s="374"/>
      <c r="K318" s="377"/>
      <c r="L318" s="251"/>
      <c r="M318" s="175"/>
      <c r="N318" s="175"/>
      <c r="O318" s="253"/>
      <c r="P318" s="254"/>
      <c r="Q318" s="175"/>
      <c r="R318" s="175"/>
      <c r="S318" s="259"/>
      <c r="T318" s="95"/>
      <c r="V318" s="6"/>
      <c r="W318" s="6"/>
      <c r="X318" s="6"/>
      <c r="Y318" s="48"/>
      <c r="Z318" s="6"/>
      <c r="AA318" s="6"/>
      <c r="AB318" s="6"/>
    </row>
    <row r="319" spans="1:28" hidden="1" x14ac:dyDescent="0.25">
      <c r="A319" s="96"/>
      <c r="B319" s="114"/>
      <c r="C319" s="20"/>
      <c r="D319" s="175"/>
      <c r="E319" s="175"/>
      <c r="F319" s="7"/>
      <c r="G319" s="175"/>
      <c r="H319" s="175"/>
      <c r="I319" s="251"/>
      <c r="J319" s="374"/>
      <c r="K319" s="377"/>
      <c r="L319" s="251"/>
      <c r="M319" s="175"/>
      <c r="N319" s="175"/>
      <c r="O319" s="253"/>
      <c r="P319" s="254"/>
      <c r="Q319" s="175"/>
      <c r="R319" s="175"/>
      <c r="S319" s="259"/>
      <c r="T319" s="95"/>
      <c r="V319" s="6"/>
      <c r="W319" s="6"/>
      <c r="X319" s="6"/>
      <c r="Y319" s="48"/>
      <c r="Z319" s="6"/>
      <c r="AA319" s="6"/>
      <c r="AB319" s="6"/>
    </row>
    <row r="320" spans="1:28" hidden="1" x14ac:dyDescent="0.25">
      <c r="A320" s="96"/>
      <c r="B320" s="114"/>
      <c r="C320" s="20"/>
      <c r="D320" s="175"/>
      <c r="E320" s="175"/>
      <c r="F320" s="7"/>
      <c r="G320" s="175"/>
      <c r="H320" s="175"/>
      <c r="I320" s="251"/>
      <c r="J320" s="374"/>
      <c r="K320" s="377"/>
      <c r="L320" s="251"/>
      <c r="M320" s="175"/>
      <c r="N320" s="175"/>
      <c r="O320" s="253"/>
      <c r="P320" s="254"/>
      <c r="Q320" s="175"/>
      <c r="R320" s="175"/>
      <c r="S320" s="259"/>
      <c r="T320" s="95"/>
      <c r="V320" s="6"/>
      <c r="W320" s="6"/>
      <c r="X320" s="6"/>
      <c r="Y320" s="48"/>
      <c r="Z320" s="6"/>
      <c r="AA320" s="6"/>
      <c r="AB320" s="6"/>
    </row>
    <row r="321" spans="1:28" hidden="1" x14ac:dyDescent="0.25">
      <c r="A321" s="96"/>
      <c r="B321" s="114"/>
      <c r="C321" s="20"/>
      <c r="D321" s="175"/>
      <c r="E321" s="175"/>
      <c r="F321" s="7"/>
      <c r="G321" s="175"/>
      <c r="H321" s="175"/>
      <c r="I321" s="251"/>
      <c r="J321" s="374"/>
      <c r="K321" s="377"/>
      <c r="L321" s="251"/>
      <c r="M321" s="175"/>
      <c r="N321" s="175"/>
      <c r="O321" s="253"/>
      <c r="P321" s="254"/>
      <c r="Q321" s="175"/>
      <c r="R321" s="175"/>
      <c r="S321" s="259"/>
      <c r="T321" s="95"/>
      <c r="V321" s="6"/>
      <c r="W321" s="6"/>
      <c r="X321" s="6"/>
      <c r="Y321" s="48"/>
      <c r="Z321" s="6"/>
      <c r="AA321" s="6"/>
      <c r="AB321" s="6"/>
    </row>
    <row r="322" spans="1:28" hidden="1" x14ac:dyDescent="0.25">
      <c r="A322" s="96"/>
      <c r="B322" s="114"/>
      <c r="C322" s="20"/>
      <c r="D322" s="175"/>
      <c r="E322" s="175"/>
      <c r="F322" s="7"/>
      <c r="G322" s="175"/>
      <c r="H322" s="175"/>
      <c r="I322" s="251"/>
      <c r="J322" s="374"/>
      <c r="K322" s="377"/>
      <c r="L322" s="251"/>
      <c r="M322" s="175"/>
      <c r="N322" s="175"/>
      <c r="O322" s="253"/>
      <c r="P322" s="254"/>
      <c r="Q322" s="175"/>
      <c r="R322" s="175"/>
      <c r="S322" s="259"/>
      <c r="T322" s="95"/>
      <c r="V322" s="6"/>
      <c r="W322" s="6"/>
      <c r="X322" s="6"/>
      <c r="Y322" s="48"/>
      <c r="Z322" s="6"/>
      <c r="AA322" s="6"/>
      <c r="AB322" s="6"/>
    </row>
    <row r="323" spans="1:28" hidden="1" x14ac:dyDescent="0.25">
      <c r="A323" s="96"/>
      <c r="B323" s="114"/>
      <c r="C323" s="20"/>
      <c r="D323" s="175"/>
      <c r="E323" s="175"/>
      <c r="F323" s="7"/>
      <c r="G323" s="175"/>
      <c r="H323" s="175"/>
      <c r="I323" s="251"/>
      <c r="J323" s="374"/>
      <c r="K323" s="377"/>
      <c r="L323" s="251"/>
      <c r="M323" s="175"/>
      <c r="N323" s="175"/>
      <c r="O323" s="253"/>
      <c r="P323" s="254"/>
      <c r="Q323" s="175"/>
      <c r="R323" s="175"/>
      <c r="S323" s="259"/>
      <c r="T323" s="95"/>
      <c r="V323" s="6"/>
      <c r="W323" s="6"/>
      <c r="X323" s="6"/>
      <c r="Y323" s="48"/>
      <c r="Z323" s="6"/>
      <c r="AA323" s="6"/>
      <c r="AB323" s="6"/>
    </row>
    <row r="324" spans="1:28" hidden="1" x14ac:dyDescent="0.25">
      <c r="A324" s="96"/>
      <c r="B324" s="114"/>
      <c r="C324" s="20"/>
      <c r="D324" s="175"/>
      <c r="E324" s="175"/>
      <c r="F324" s="7"/>
      <c r="G324" s="175"/>
      <c r="H324" s="175"/>
      <c r="I324" s="251"/>
      <c r="J324" s="374"/>
      <c r="K324" s="377"/>
      <c r="L324" s="251"/>
      <c r="M324" s="175"/>
      <c r="N324" s="175"/>
      <c r="O324" s="253"/>
      <c r="P324" s="254"/>
      <c r="Q324" s="175"/>
      <c r="R324" s="175"/>
      <c r="S324" s="259"/>
      <c r="T324" s="95"/>
      <c r="V324" s="6"/>
      <c r="W324" s="6"/>
      <c r="X324" s="6"/>
      <c r="Y324" s="48"/>
      <c r="Z324" s="6"/>
      <c r="AA324" s="6"/>
      <c r="AB324" s="6"/>
    </row>
    <row r="325" spans="1:28" hidden="1" x14ac:dyDescent="0.25">
      <c r="A325" s="96"/>
      <c r="B325" s="114"/>
      <c r="C325" s="20"/>
      <c r="D325" s="175"/>
      <c r="E325" s="175"/>
      <c r="F325" s="7"/>
      <c r="G325" s="175"/>
      <c r="H325" s="175"/>
      <c r="I325" s="251"/>
      <c r="J325" s="374"/>
      <c r="K325" s="377"/>
      <c r="L325" s="251"/>
      <c r="M325" s="175"/>
      <c r="N325" s="175"/>
      <c r="O325" s="253"/>
      <c r="P325" s="254"/>
      <c r="Q325" s="175"/>
      <c r="R325" s="175"/>
      <c r="S325" s="259"/>
      <c r="T325" s="95"/>
      <c r="V325" s="6"/>
      <c r="W325" s="6"/>
      <c r="X325" s="6"/>
      <c r="Y325" s="48"/>
      <c r="Z325" s="6"/>
      <c r="AA325" s="6"/>
      <c r="AB325" s="6"/>
    </row>
    <row r="326" spans="1:28" hidden="1" x14ac:dyDescent="0.25">
      <c r="A326" s="96"/>
      <c r="B326" s="114"/>
      <c r="C326" s="20"/>
      <c r="D326" s="175"/>
      <c r="E326" s="175"/>
      <c r="F326" s="7"/>
      <c r="G326" s="175"/>
      <c r="H326" s="175"/>
      <c r="I326" s="251"/>
      <c r="J326" s="374"/>
      <c r="K326" s="377"/>
      <c r="L326" s="251"/>
      <c r="M326" s="175"/>
      <c r="N326" s="175"/>
      <c r="O326" s="253"/>
      <c r="P326" s="254"/>
      <c r="Q326" s="175"/>
      <c r="R326" s="175"/>
      <c r="S326" s="259"/>
      <c r="T326" s="95"/>
      <c r="V326" s="6"/>
      <c r="W326" s="6"/>
      <c r="X326" s="6"/>
      <c r="Y326" s="48"/>
      <c r="Z326" s="6"/>
      <c r="AA326" s="6"/>
      <c r="AB326" s="6"/>
    </row>
    <row r="327" spans="1:28" hidden="1" x14ac:dyDescent="0.25">
      <c r="A327" s="96"/>
      <c r="B327" s="114"/>
      <c r="C327" s="20"/>
      <c r="D327" s="175"/>
      <c r="E327" s="175"/>
      <c r="F327" s="7"/>
      <c r="G327" s="175"/>
      <c r="H327" s="175"/>
      <c r="I327" s="251"/>
      <c r="J327" s="374"/>
      <c r="K327" s="377"/>
      <c r="L327" s="251"/>
      <c r="M327" s="175"/>
      <c r="N327" s="175"/>
      <c r="O327" s="253"/>
      <c r="P327" s="254"/>
      <c r="Q327" s="175"/>
      <c r="R327" s="175"/>
      <c r="S327" s="259"/>
      <c r="T327" s="95"/>
      <c r="V327" s="6"/>
      <c r="W327" s="6"/>
      <c r="X327" s="6"/>
      <c r="Y327" s="48"/>
      <c r="Z327" s="6"/>
      <c r="AA327" s="6"/>
      <c r="AB327" s="6"/>
    </row>
    <row r="328" spans="1:28" hidden="1" x14ac:dyDescent="0.25">
      <c r="A328" s="96"/>
      <c r="B328" s="114"/>
      <c r="C328" s="20"/>
      <c r="D328" s="175"/>
      <c r="E328" s="175"/>
      <c r="F328" s="7"/>
      <c r="G328" s="175"/>
      <c r="H328" s="175"/>
      <c r="I328" s="251"/>
      <c r="J328" s="374"/>
      <c r="K328" s="377"/>
      <c r="L328" s="251"/>
      <c r="M328" s="175"/>
      <c r="N328" s="175"/>
      <c r="O328" s="253"/>
      <c r="P328" s="254"/>
      <c r="Q328" s="175"/>
      <c r="R328" s="175"/>
      <c r="S328" s="259"/>
      <c r="T328" s="95"/>
      <c r="V328" s="6"/>
      <c r="W328" s="6"/>
      <c r="X328" s="6"/>
      <c r="Y328" s="48"/>
      <c r="Z328" s="6"/>
      <c r="AA328" s="6"/>
      <c r="AB328" s="6"/>
    </row>
    <row r="329" spans="1:28" hidden="1" x14ac:dyDescent="0.25">
      <c r="A329" s="96"/>
      <c r="B329" s="114"/>
      <c r="C329" s="20"/>
      <c r="D329" s="175"/>
      <c r="E329" s="175"/>
      <c r="F329" s="7"/>
      <c r="G329" s="175"/>
      <c r="H329" s="175"/>
      <c r="I329" s="251"/>
      <c r="J329" s="374"/>
      <c r="K329" s="377"/>
      <c r="L329" s="251"/>
      <c r="M329" s="175"/>
      <c r="N329" s="175"/>
      <c r="O329" s="253"/>
      <c r="P329" s="254"/>
      <c r="Q329" s="175"/>
      <c r="R329" s="175"/>
      <c r="S329" s="259"/>
      <c r="T329" s="95"/>
      <c r="V329" s="6"/>
      <c r="W329" s="6"/>
      <c r="X329" s="6"/>
      <c r="Y329" s="48"/>
      <c r="Z329" s="6"/>
      <c r="AA329" s="6"/>
      <c r="AB329" s="6"/>
    </row>
    <row r="330" spans="1:28" hidden="1" x14ac:dyDescent="0.25">
      <c r="A330" s="96"/>
      <c r="B330" s="114"/>
      <c r="C330" s="20"/>
      <c r="D330" s="175"/>
      <c r="E330" s="175"/>
      <c r="F330" s="7"/>
      <c r="G330" s="175"/>
      <c r="H330" s="175"/>
      <c r="I330" s="251"/>
      <c r="J330" s="374"/>
      <c r="K330" s="377"/>
      <c r="L330" s="251"/>
      <c r="M330" s="175"/>
      <c r="N330" s="175"/>
      <c r="O330" s="253"/>
      <c r="P330" s="254"/>
      <c r="Q330" s="175"/>
      <c r="R330" s="175"/>
      <c r="S330" s="259"/>
      <c r="T330" s="95"/>
      <c r="V330" s="6"/>
      <c r="W330" s="6"/>
      <c r="X330" s="6"/>
      <c r="Y330" s="48"/>
      <c r="Z330" s="6"/>
      <c r="AA330" s="6"/>
      <c r="AB330" s="6"/>
    </row>
    <row r="331" spans="1:28" hidden="1" x14ac:dyDescent="0.25">
      <c r="A331" s="96"/>
      <c r="B331" s="114"/>
      <c r="C331" s="18"/>
      <c r="D331" s="172"/>
      <c r="E331" s="172"/>
      <c r="F331" s="7"/>
      <c r="G331" s="172"/>
      <c r="H331" s="235"/>
      <c r="I331" s="161"/>
      <c r="J331" s="378"/>
      <c r="K331" s="172"/>
      <c r="L331" s="161"/>
      <c r="M331" s="235"/>
      <c r="N331" s="256"/>
      <c r="O331" s="161"/>
      <c r="Q331" s="172"/>
      <c r="R331" s="172"/>
      <c r="S331" s="249"/>
      <c r="T331" s="88"/>
      <c r="V331" s="6"/>
      <c r="W331" s="6"/>
      <c r="X331" s="6"/>
      <c r="Y331" s="48"/>
      <c r="Z331" s="6"/>
      <c r="AA331" s="6"/>
      <c r="AB331" s="6"/>
    </row>
    <row r="332" spans="1:28" hidden="1" x14ac:dyDescent="0.25">
      <c r="A332" s="96"/>
      <c r="B332" s="114"/>
      <c r="C332" s="18"/>
      <c r="D332" s="172"/>
      <c r="E332" s="172"/>
      <c r="F332" s="7"/>
      <c r="G332" s="172"/>
      <c r="H332" s="235"/>
      <c r="I332" s="161"/>
      <c r="J332" s="378"/>
      <c r="K332" s="172"/>
      <c r="L332" s="161"/>
      <c r="M332" s="235"/>
      <c r="N332" s="256"/>
      <c r="O332" s="161"/>
      <c r="Q332" s="172"/>
      <c r="R332" s="172"/>
      <c r="S332" s="249"/>
      <c r="T332" s="88"/>
      <c r="V332" s="6"/>
      <c r="W332" s="6"/>
      <c r="X332" s="6"/>
      <c r="Y332" s="48"/>
      <c r="Z332" s="6"/>
      <c r="AA332" s="6"/>
      <c r="AB332" s="6"/>
    </row>
    <row r="333" spans="1:28" hidden="1" x14ac:dyDescent="0.25">
      <c r="A333" s="96"/>
      <c r="B333" s="114"/>
      <c r="C333" s="18"/>
      <c r="D333" s="172"/>
      <c r="E333" s="172"/>
      <c r="F333" s="7"/>
      <c r="G333" s="172"/>
      <c r="H333" s="235"/>
      <c r="I333" s="161"/>
      <c r="J333" s="378"/>
      <c r="K333" s="172"/>
      <c r="L333" s="161"/>
      <c r="M333" s="235"/>
      <c r="N333" s="256"/>
      <c r="O333" s="161"/>
      <c r="Q333" s="172"/>
      <c r="R333" s="172"/>
      <c r="S333" s="249"/>
      <c r="T333" s="88"/>
      <c r="V333" s="6"/>
      <c r="W333" s="6"/>
      <c r="X333" s="6"/>
      <c r="Y333" s="48"/>
      <c r="Z333" s="6"/>
      <c r="AA333" s="6"/>
      <c r="AB333" s="6"/>
    </row>
    <row r="334" spans="1:28" hidden="1" x14ac:dyDescent="0.25">
      <c r="A334" s="96"/>
      <c r="B334" s="114"/>
      <c r="C334" s="18"/>
      <c r="D334" s="172"/>
      <c r="E334" s="172"/>
      <c r="F334" s="7"/>
      <c r="G334" s="172"/>
      <c r="H334" s="235"/>
      <c r="I334" s="161"/>
      <c r="J334" s="378"/>
      <c r="K334" s="172"/>
      <c r="L334" s="161"/>
      <c r="M334" s="235"/>
      <c r="N334" s="256"/>
      <c r="O334" s="161"/>
      <c r="Q334" s="172"/>
      <c r="R334" s="172"/>
      <c r="S334" s="249"/>
      <c r="T334" s="88"/>
      <c r="V334" s="6"/>
      <c r="W334" s="6"/>
      <c r="X334" s="6"/>
      <c r="Y334" s="48"/>
      <c r="Z334" s="6"/>
      <c r="AA334" s="6"/>
      <c r="AB334" s="6"/>
    </row>
    <row r="335" spans="1:28" hidden="1" x14ac:dyDescent="0.25">
      <c r="A335" s="96"/>
      <c r="B335" s="114"/>
      <c r="C335" s="18"/>
      <c r="D335" s="172"/>
      <c r="E335" s="172"/>
      <c r="F335" s="7"/>
      <c r="G335" s="172"/>
      <c r="H335" s="235"/>
      <c r="I335" s="161"/>
      <c r="J335" s="378"/>
      <c r="K335" s="172"/>
      <c r="L335" s="161"/>
      <c r="M335" s="235"/>
      <c r="N335" s="256"/>
      <c r="O335" s="161"/>
      <c r="Q335" s="172"/>
      <c r="R335" s="172"/>
      <c r="S335" s="249"/>
      <c r="T335" s="88"/>
      <c r="V335" s="6"/>
      <c r="W335" s="6"/>
      <c r="X335" s="6"/>
      <c r="Y335" s="48"/>
      <c r="Z335" s="6"/>
      <c r="AA335" s="6"/>
      <c r="AB335" s="6"/>
    </row>
    <row r="336" spans="1:28" hidden="1" x14ac:dyDescent="0.25">
      <c r="A336" s="96"/>
      <c r="B336" s="114"/>
      <c r="C336" s="18"/>
      <c r="D336" s="172"/>
      <c r="E336" s="172"/>
      <c r="F336" s="7"/>
      <c r="G336" s="172"/>
      <c r="H336" s="235"/>
      <c r="I336" s="161"/>
      <c r="J336" s="378"/>
      <c r="K336" s="172"/>
      <c r="L336" s="161"/>
      <c r="M336" s="235"/>
      <c r="N336" s="256"/>
      <c r="O336" s="161"/>
      <c r="Q336" s="172"/>
      <c r="R336" s="172"/>
      <c r="S336" s="249"/>
      <c r="T336" s="88"/>
      <c r="V336" s="6"/>
      <c r="W336" s="6"/>
      <c r="X336" s="6"/>
      <c r="Y336" s="48"/>
      <c r="Z336" s="6"/>
      <c r="AA336" s="6"/>
      <c r="AB336" s="6"/>
    </row>
    <row r="337" spans="1:28" hidden="1" x14ac:dyDescent="0.25">
      <c r="A337" s="96"/>
      <c r="B337" s="114"/>
      <c r="C337" s="18"/>
      <c r="D337" s="172"/>
      <c r="E337" s="172"/>
      <c r="F337" s="7"/>
      <c r="G337" s="172"/>
      <c r="H337" s="235"/>
      <c r="I337" s="161"/>
      <c r="J337" s="378"/>
      <c r="K337" s="172"/>
      <c r="L337" s="161"/>
      <c r="M337" s="235"/>
      <c r="N337" s="256"/>
      <c r="O337" s="161"/>
      <c r="Q337" s="172"/>
      <c r="R337" s="172"/>
      <c r="S337" s="249"/>
      <c r="T337" s="88"/>
      <c r="V337" s="6"/>
      <c r="W337" s="6"/>
      <c r="X337" s="6"/>
      <c r="Y337" s="48"/>
      <c r="Z337" s="6"/>
      <c r="AA337" s="6"/>
      <c r="AB337" s="6"/>
    </row>
    <row r="338" spans="1:28" hidden="1" x14ac:dyDescent="0.25">
      <c r="A338" s="96"/>
      <c r="B338" s="114"/>
      <c r="C338" s="18"/>
      <c r="D338" s="172"/>
      <c r="E338" s="172"/>
      <c r="F338" s="7"/>
      <c r="G338" s="172"/>
      <c r="H338" s="235"/>
      <c r="I338" s="161"/>
      <c r="J338" s="378"/>
      <c r="K338" s="172"/>
      <c r="L338" s="161"/>
      <c r="M338" s="235"/>
      <c r="N338" s="256"/>
      <c r="O338" s="161"/>
      <c r="Q338" s="172"/>
      <c r="R338" s="172"/>
      <c r="S338" s="249"/>
      <c r="T338" s="88"/>
      <c r="V338" s="6"/>
      <c r="W338" s="6"/>
      <c r="X338" s="6"/>
      <c r="Y338" s="48"/>
      <c r="Z338" s="6"/>
      <c r="AA338" s="6"/>
      <c r="AB338" s="6"/>
    </row>
    <row r="339" spans="1:28" hidden="1" x14ac:dyDescent="0.25">
      <c r="A339" s="96"/>
      <c r="B339" s="114"/>
      <c r="C339" s="18"/>
      <c r="D339" s="172"/>
      <c r="E339" s="172"/>
      <c r="F339" s="7"/>
      <c r="G339" s="172"/>
      <c r="H339" s="235"/>
      <c r="I339" s="161"/>
      <c r="J339" s="378"/>
      <c r="K339" s="172"/>
      <c r="L339" s="161"/>
      <c r="M339" s="235"/>
      <c r="N339" s="256"/>
      <c r="O339" s="161"/>
      <c r="Q339" s="172"/>
      <c r="R339" s="172"/>
      <c r="S339" s="249"/>
      <c r="T339" s="88"/>
      <c r="V339" s="6"/>
      <c r="W339" s="6"/>
      <c r="X339" s="6"/>
      <c r="Y339" s="48"/>
      <c r="Z339" s="6"/>
      <c r="AA339" s="6"/>
      <c r="AB339" s="6"/>
    </row>
    <row r="340" spans="1:28" hidden="1" x14ac:dyDescent="0.25">
      <c r="A340" s="96"/>
      <c r="B340" s="114"/>
      <c r="C340" s="18"/>
      <c r="D340" s="172"/>
      <c r="E340" s="172"/>
      <c r="F340" s="7"/>
      <c r="G340" s="172"/>
      <c r="H340" s="235"/>
      <c r="I340" s="161"/>
      <c r="J340" s="378"/>
      <c r="K340" s="172"/>
      <c r="L340" s="161"/>
      <c r="M340" s="235"/>
      <c r="N340" s="256"/>
      <c r="O340" s="161"/>
      <c r="Q340" s="172"/>
      <c r="R340" s="172"/>
      <c r="S340" s="249"/>
      <c r="T340" s="88"/>
      <c r="V340" s="6"/>
      <c r="W340" s="6"/>
      <c r="X340" s="6"/>
      <c r="Y340" s="48"/>
      <c r="Z340" s="6"/>
      <c r="AA340" s="6"/>
      <c r="AB340" s="6"/>
    </row>
    <row r="341" spans="1:28" hidden="1" x14ac:dyDescent="0.25">
      <c r="A341" s="96"/>
      <c r="B341" s="114"/>
      <c r="C341" s="18"/>
      <c r="D341" s="172"/>
      <c r="E341" s="172"/>
      <c r="F341" s="7"/>
      <c r="G341" s="172"/>
      <c r="H341" s="235"/>
      <c r="I341" s="161"/>
      <c r="J341" s="378"/>
      <c r="K341" s="172"/>
      <c r="L341" s="161"/>
      <c r="M341" s="235"/>
      <c r="N341" s="256"/>
      <c r="O341" s="161"/>
      <c r="Q341" s="172"/>
      <c r="R341" s="172"/>
      <c r="S341" s="249"/>
      <c r="T341" s="88"/>
      <c r="V341" s="6"/>
      <c r="W341" s="6"/>
      <c r="X341" s="6"/>
      <c r="Y341" s="48"/>
      <c r="Z341" s="6"/>
      <c r="AA341" s="6"/>
      <c r="AB341" s="6"/>
    </row>
    <row r="342" spans="1:28" x14ac:dyDescent="0.25">
      <c r="A342" s="96"/>
      <c r="B342" s="114"/>
      <c r="C342" s="18"/>
      <c r="D342" s="172"/>
      <c r="E342" s="172"/>
      <c r="F342" s="48"/>
      <c r="G342" s="172"/>
      <c r="H342" s="235"/>
      <c r="I342" s="161"/>
      <c r="J342" s="378"/>
      <c r="K342" s="172"/>
      <c r="L342" s="161"/>
      <c r="M342" s="235"/>
      <c r="N342" s="256"/>
      <c r="O342" s="161"/>
      <c r="Q342" s="172"/>
      <c r="R342" s="172"/>
      <c r="S342" s="249"/>
      <c r="T342" s="88"/>
      <c r="V342" s="6"/>
      <c r="W342" s="6"/>
      <c r="X342" s="6"/>
      <c r="Y342" s="48"/>
      <c r="Z342" s="6"/>
      <c r="AA342" s="6"/>
      <c r="AB342" s="6"/>
    </row>
    <row r="343" spans="1:28" s="50" customFormat="1" x14ac:dyDescent="0.25">
      <c r="A343" s="68" t="s">
        <v>128</v>
      </c>
      <c r="B343" s="61"/>
      <c r="C343" s="7">
        <f>SUM(C344:C347)</f>
        <v>42751332.869999997</v>
      </c>
      <c r="D343" s="145">
        <f>SUM(D344:D347)</f>
        <v>16041000</v>
      </c>
      <c r="E343" s="145">
        <f>SUM(E344:E347)</f>
        <v>157259081.72000003</v>
      </c>
      <c r="F343" s="7">
        <f>D343+E343</f>
        <v>173300081.72000003</v>
      </c>
      <c r="G343" s="145">
        <f>SUM(G344:G347)</f>
        <v>178796216.88</v>
      </c>
      <c r="H343" s="145">
        <f>F343-G343</f>
        <v>-5496135.1599999666</v>
      </c>
      <c r="I343" s="127">
        <f>G343/F343</f>
        <v>1.0317145560778214</v>
      </c>
      <c r="J343" s="145">
        <f>SUM(J344:J347)</f>
        <v>1386627.53</v>
      </c>
      <c r="K343" s="145">
        <f>SUM(K344:K347)</f>
        <v>35868570.18</v>
      </c>
      <c r="L343" s="127">
        <f>K343/F343</f>
        <v>0.20697376379748422</v>
      </c>
      <c r="M343" s="145">
        <f>K343+G343+J343</f>
        <v>216051414.59</v>
      </c>
      <c r="N343" s="145">
        <f>H343-K343-J343</f>
        <v>-42751332.869999968</v>
      </c>
      <c r="O343" s="213">
        <f>M343/F343</f>
        <v>1.2466896290278331</v>
      </c>
      <c r="P343" s="146"/>
      <c r="Q343" s="145">
        <f>SUM(Q344:Q347)</f>
        <v>0</v>
      </c>
      <c r="R343" s="145">
        <f>SUM(R344:R347)</f>
        <v>0</v>
      </c>
      <c r="S343" s="145">
        <f>SUM(S344:S347)</f>
        <v>2.1420419216156006E-8</v>
      </c>
      <c r="T343" s="88">
        <f t="shared" ref="T343:T345" si="48">+M343/(Q343+F343+R343+C343)</f>
        <v>0.99999999999999989</v>
      </c>
      <c r="V343" s="7">
        <f>SUM(V344:V347)</f>
        <v>0</v>
      </c>
      <c r="W343" s="7">
        <f>SUM(W344:W347)</f>
        <v>0</v>
      </c>
      <c r="X343" s="7">
        <f>SUM(X344:X347)</f>
        <v>0</v>
      </c>
      <c r="Y343" s="48"/>
      <c r="Z343" s="7">
        <f>SUM(Z344:Z347)</f>
        <v>0</v>
      </c>
      <c r="AA343" s="7">
        <f>SUM(AA344:AA347)</f>
        <v>0</v>
      </c>
      <c r="AB343" s="7">
        <f>SUM(AB344:AB347)</f>
        <v>0</v>
      </c>
    </row>
    <row r="344" spans="1:28" s="50" customFormat="1" x14ac:dyDescent="0.25">
      <c r="A344" s="45" t="s">
        <v>31</v>
      </c>
      <c r="B344" s="61"/>
      <c r="C344" s="12">
        <f>+C271+C277+C279+C281+C283+C284+C285+C286+C294+C295+C296+C298+C299+C300+C301+C302+C303+C304+C305+C308+C309+C312+C313+C314+C315+C318+C319+C320</f>
        <v>6940522.5200000014</v>
      </c>
      <c r="D344" s="183">
        <f>+D271+D277+D279</f>
        <v>6725000</v>
      </c>
      <c r="E344" s="183">
        <f>+E271+E277+E279</f>
        <v>11255443.360000001</v>
      </c>
      <c r="F344" s="7">
        <f>D344+E344</f>
        <v>17980443.359999999</v>
      </c>
      <c r="G344" s="183">
        <f>+G271+G277+G279</f>
        <v>18876890.960000001</v>
      </c>
      <c r="H344" s="145">
        <f>F344-G344</f>
        <v>-896447.60000000149</v>
      </c>
      <c r="I344" s="127">
        <f>G344/F344</f>
        <v>1.0498568128744965</v>
      </c>
      <c r="J344" s="183">
        <f>+J271+J277+J279</f>
        <v>0</v>
      </c>
      <c r="K344" s="183">
        <f>+K271+K277+K279</f>
        <v>3598376.21</v>
      </c>
      <c r="L344" s="127">
        <f>K344/F344</f>
        <v>0.20012722367041788</v>
      </c>
      <c r="M344" s="183">
        <f>+M271+M277+M279</f>
        <v>22475267.170000002</v>
      </c>
      <c r="N344" s="145">
        <f>H344-K344-J344</f>
        <v>-4494823.8100000015</v>
      </c>
      <c r="O344" s="213">
        <f>M344/F344</f>
        <v>1.2499840365449144</v>
      </c>
      <c r="P344" s="146"/>
      <c r="Q344" s="183">
        <f>+Q271+Q277+Q279</f>
        <v>0</v>
      </c>
      <c r="R344" s="183">
        <f>+R271+R277+R279</f>
        <v>0</v>
      </c>
      <c r="S344" s="208">
        <f>+N344+C344+Q344+R344</f>
        <v>2445698.71</v>
      </c>
      <c r="T344" s="88">
        <f t="shared" si="48"/>
        <v>0.9018618009519942</v>
      </c>
      <c r="V344" s="12">
        <f>+V271+V277+V279</f>
        <v>0</v>
      </c>
      <c r="W344" s="12">
        <f>+W271+W277+W279</f>
        <v>0</v>
      </c>
      <c r="X344" s="12">
        <f>+X271+X277+X279</f>
        <v>0</v>
      </c>
      <c r="Y344" s="48"/>
      <c r="Z344" s="12">
        <f>+Z271+Z277+Z279</f>
        <v>0</v>
      </c>
      <c r="AA344" s="12">
        <f>+AA271+AA277+AA279</f>
        <v>0</v>
      </c>
      <c r="AB344" s="12">
        <f>+AB271+AB277+AB279</f>
        <v>0</v>
      </c>
    </row>
    <row r="345" spans="1:28" s="50" customFormat="1" x14ac:dyDescent="0.25">
      <c r="A345" s="45" t="s">
        <v>32</v>
      </c>
      <c r="B345" s="61"/>
      <c r="C345" s="12">
        <f>+C272+C278+C280+C282+C288+C289+C290+C287+C292+C317</f>
        <v>35810810.349999994</v>
      </c>
      <c r="D345" s="183">
        <f>+D272+D278</f>
        <v>9316000</v>
      </c>
      <c r="E345" s="183">
        <f>+E272+E278</f>
        <v>146003638.36000001</v>
      </c>
      <c r="F345" s="7">
        <f>D345+E345</f>
        <v>155319638.36000001</v>
      </c>
      <c r="G345" s="183">
        <f>+G272+G278</f>
        <v>159919325.91999999</v>
      </c>
      <c r="H345" s="145">
        <f>F345-G345</f>
        <v>-4599687.5599999726</v>
      </c>
      <c r="I345" s="127">
        <f>G345/F345</f>
        <v>1.0296143334388843</v>
      </c>
      <c r="J345" s="183">
        <f>+J272+J278</f>
        <v>1386627.53</v>
      </c>
      <c r="K345" s="183">
        <f>+K272+K278</f>
        <v>32270193.969999999</v>
      </c>
      <c r="L345" s="127">
        <f>K345/F345</f>
        <v>0.20776634758319557</v>
      </c>
      <c r="M345" s="183">
        <f>+M272+M278</f>
        <v>193576147.41999999</v>
      </c>
      <c r="N345" s="145">
        <f>H345-K345-J345</f>
        <v>-38256509.059999973</v>
      </c>
      <c r="O345" s="213">
        <f>M345/F345</f>
        <v>1.2463082547960163</v>
      </c>
      <c r="P345" s="146"/>
      <c r="Q345" s="183">
        <f>+Q272+Q278</f>
        <v>0</v>
      </c>
      <c r="R345" s="183">
        <f>+R272+R278</f>
        <v>0</v>
      </c>
      <c r="S345" s="208">
        <f>+N345+C345+Q345+R345</f>
        <v>-2445698.7099999785</v>
      </c>
      <c r="T345" s="88">
        <f t="shared" si="48"/>
        <v>1.0127959659306343</v>
      </c>
      <c r="V345" s="12">
        <f>+V272+V278</f>
        <v>0</v>
      </c>
      <c r="W345" s="12">
        <f>+W272+W278</f>
        <v>0</v>
      </c>
      <c r="X345" s="12">
        <f>+X272+X278</f>
        <v>0</v>
      </c>
      <c r="Y345" s="48"/>
      <c r="Z345" s="12">
        <f>+Z272+Z278</f>
        <v>0</v>
      </c>
      <c r="AA345" s="12">
        <f>+AA272+AA278</f>
        <v>0</v>
      </c>
      <c r="AB345" s="12">
        <f>+AB272+AB278</f>
        <v>0</v>
      </c>
    </row>
    <row r="346" spans="1:28" s="50" customFormat="1" hidden="1" x14ac:dyDescent="0.25">
      <c r="A346" s="45" t="s">
        <v>54</v>
      </c>
      <c r="B346" s="61"/>
      <c r="C346" s="12">
        <f>+C273</f>
        <v>0</v>
      </c>
      <c r="D346" s="183">
        <f>+D273</f>
        <v>0</v>
      </c>
      <c r="E346" s="183">
        <f>+E273</f>
        <v>0</v>
      </c>
      <c r="F346" s="7">
        <f>D346+E346</f>
        <v>0</v>
      </c>
      <c r="G346" s="183">
        <f>+G273</f>
        <v>0</v>
      </c>
      <c r="H346" s="145">
        <f>F346-G346</f>
        <v>0</v>
      </c>
      <c r="I346" s="127" t="e">
        <f>G346/F346</f>
        <v>#DIV/0!</v>
      </c>
      <c r="J346" s="183">
        <f>+J273</f>
        <v>0</v>
      </c>
      <c r="K346" s="183">
        <f>+K273</f>
        <v>0</v>
      </c>
      <c r="L346" s="127" t="e">
        <f>K346/F346</f>
        <v>#DIV/0!</v>
      </c>
      <c r="M346" s="183">
        <f>+M273</f>
        <v>0</v>
      </c>
      <c r="N346" s="145">
        <f>H346-K346-J346</f>
        <v>0</v>
      </c>
      <c r="O346" s="213" t="e">
        <f>M346/F346</f>
        <v>#DIV/0!</v>
      </c>
      <c r="P346" s="146"/>
      <c r="Q346" s="183">
        <f>+Q273</f>
        <v>0</v>
      </c>
      <c r="R346" s="183">
        <f>+R273</f>
        <v>0</v>
      </c>
      <c r="S346" s="208">
        <f>+N346+C346+Q346+R346</f>
        <v>0</v>
      </c>
      <c r="T346" s="53" t="e">
        <f>+M346/(Q346+F346+R346)</f>
        <v>#DIV/0!</v>
      </c>
      <c r="V346" s="12">
        <f>+V273</f>
        <v>0</v>
      </c>
      <c r="W346" s="12">
        <f>+W273</f>
        <v>0</v>
      </c>
      <c r="X346" s="12">
        <f>+X273</f>
        <v>0</v>
      </c>
      <c r="Y346" s="48"/>
      <c r="Z346" s="12">
        <f>+Z273</f>
        <v>0</v>
      </c>
      <c r="AA346" s="12">
        <f>+AA273</f>
        <v>0</v>
      </c>
      <c r="AB346" s="12">
        <f>+AB273</f>
        <v>0</v>
      </c>
    </row>
    <row r="347" spans="1:28" s="50" customFormat="1" hidden="1" x14ac:dyDescent="0.25">
      <c r="A347" s="45" t="s">
        <v>33</v>
      </c>
      <c r="B347" s="61"/>
      <c r="C347" s="12">
        <f>+C274+C293+C297+C306+C307+C310+C311+C316</f>
        <v>0</v>
      </c>
      <c r="D347" s="183">
        <f>D274</f>
        <v>0</v>
      </c>
      <c r="E347" s="183">
        <f>E274</f>
        <v>0</v>
      </c>
      <c r="F347" s="7">
        <f>D347+E347</f>
        <v>0</v>
      </c>
      <c r="G347" s="183">
        <f>G274</f>
        <v>0</v>
      </c>
      <c r="H347" s="145">
        <f>F347-G347</f>
        <v>0</v>
      </c>
      <c r="I347" s="127" t="e">
        <f>G347/F347</f>
        <v>#DIV/0!</v>
      </c>
      <c r="J347" s="183">
        <f>J274</f>
        <v>0</v>
      </c>
      <c r="K347" s="183">
        <f>K274</f>
        <v>0</v>
      </c>
      <c r="L347" s="127" t="e">
        <f>K347/F347</f>
        <v>#DIV/0!</v>
      </c>
      <c r="M347" s="183">
        <f>M274</f>
        <v>0</v>
      </c>
      <c r="N347" s="145">
        <f>H347-K347-J347</f>
        <v>0</v>
      </c>
      <c r="O347" s="213" t="e">
        <f>M347/F347</f>
        <v>#DIV/0!</v>
      </c>
      <c r="P347" s="146"/>
      <c r="Q347" s="183">
        <f>Q274</f>
        <v>0</v>
      </c>
      <c r="R347" s="183">
        <f>R274</f>
        <v>0</v>
      </c>
      <c r="S347" s="208">
        <f>+N347+C347+Q347+R347</f>
        <v>0</v>
      </c>
      <c r="T347" s="53" t="e">
        <f>+M347/(Q347+F347+R347)</f>
        <v>#DIV/0!</v>
      </c>
      <c r="V347" s="12">
        <f>V274</f>
        <v>0</v>
      </c>
      <c r="W347" s="12">
        <f>W274</f>
        <v>0</v>
      </c>
      <c r="X347" s="12">
        <f>X274</f>
        <v>0</v>
      </c>
      <c r="Y347" s="48"/>
      <c r="Z347" s="12">
        <f>Z274</f>
        <v>0</v>
      </c>
      <c r="AA347" s="12">
        <f>AA274</f>
        <v>0</v>
      </c>
      <c r="AB347" s="12">
        <f>AB274</f>
        <v>0</v>
      </c>
    </row>
    <row r="348" spans="1:28" hidden="1" x14ac:dyDescent="0.25">
      <c r="A348" s="92"/>
      <c r="B348" s="114"/>
      <c r="C348" s="18"/>
      <c r="D348" s="172"/>
      <c r="E348" s="172"/>
      <c r="F348" s="48"/>
      <c r="G348" s="245"/>
      <c r="H348" s="245"/>
      <c r="I348" s="173"/>
      <c r="J348" s="174"/>
      <c r="K348" s="245"/>
      <c r="L348" s="173"/>
      <c r="M348" s="245"/>
      <c r="N348" s="252"/>
      <c r="O348" s="176"/>
      <c r="Q348" s="172"/>
      <c r="R348" s="172"/>
      <c r="S348" s="260"/>
      <c r="T348" s="86"/>
      <c r="V348" s="6"/>
      <c r="W348" s="6"/>
      <c r="X348" s="6"/>
      <c r="Y348" s="48"/>
      <c r="Z348" s="6"/>
      <c r="AA348" s="6"/>
      <c r="AB348" s="6"/>
    </row>
    <row r="349" spans="1:28" hidden="1" x14ac:dyDescent="0.25">
      <c r="A349" s="92"/>
      <c r="B349" s="114"/>
      <c r="C349" s="18"/>
      <c r="D349" s="172"/>
      <c r="E349" s="172"/>
      <c r="F349" s="48"/>
      <c r="G349" s="245"/>
      <c r="H349" s="245"/>
      <c r="I349" s="173"/>
      <c r="J349" s="174"/>
      <c r="K349" s="245"/>
      <c r="L349" s="173"/>
      <c r="M349" s="245"/>
      <c r="N349" s="252"/>
      <c r="O349" s="176"/>
      <c r="Q349" s="172"/>
      <c r="R349" s="172"/>
      <c r="S349" s="245"/>
      <c r="T349" s="86"/>
      <c r="V349" s="6"/>
      <c r="W349" s="6"/>
      <c r="X349" s="6"/>
      <c r="Y349" s="48"/>
      <c r="Z349" s="6"/>
      <c r="AA349" s="6"/>
      <c r="AB349" s="6"/>
    </row>
    <row r="350" spans="1:28" x14ac:dyDescent="0.25">
      <c r="C350" s="100"/>
      <c r="G350" s="236"/>
      <c r="H350" s="236"/>
      <c r="K350" s="236"/>
      <c r="S350" s="263"/>
    </row>
    <row r="351" spans="1:28" s="50" customFormat="1" x14ac:dyDescent="0.25">
      <c r="B351" s="76"/>
      <c r="C351" s="71"/>
      <c r="D351" s="151"/>
      <c r="E351" s="151"/>
      <c r="F351" s="150"/>
      <c r="G351" s="370"/>
      <c r="H351" s="227"/>
      <c r="I351" s="147"/>
      <c r="J351" s="148"/>
      <c r="K351" s="380"/>
      <c r="L351" s="147"/>
      <c r="M351" s="151"/>
      <c r="N351" s="151"/>
      <c r="O351" s="264"/>
      <c r="P351" s="146"/>
      <c r="Q351" s="151"/>
      <c r="R351" s="151"/>
      <c r="S351" s="343"/>
      <c r="T351" s="344"/>
      <c r="V351" s="13"/>
      <c r="W351" s="13"/>
      <c r="X351" s="13"/>
      <c r="Z351" s="13"/>
      <c r="AA351" s="13"/>
      <c r="AB351" s="13"/>
    </row>
    <row r="352" spans="1:28" s="50" customFormat="1" x14ac:dyDescent="0.25">
      <c r="A352" s="381" t="s">
        <v>129</v>
      </c>
      <c r="B352" s="70"/>
      <c r="C352" s="71"/>
      <c r="D352" s="146" t="s">
        <v>146</v>
      </c>
      <c r="E352" s="151"/>
      <c r="F352" s="150"/>
      <c r="G352" s="151"/>
      <c r="H352" s="146"/>
      <c r="I352" s="147"/>
      <c r="J352" s="148"/>
      <c r="K352" s="149" t="s">
        <v>130</v>
      </c>
      <c r="L352" s="147"/>
      <c r="M352" s="151"/>
      <c r="N352" s="383" t="s">
        <v>179</v>
      </c>
      <c r="O352" s="217"/>
      <c r="P352" s="146"/>
      <c r="Q352" s="151"/>
      <c r="R352" s="151"/>
      <c r="S352" s="343"/>
      <c r="T352" s="344"/>
      <c r="V352" s="343"/>
      <c r="W352" s="344"/>
      <c r="X352" s="13"/>
      <c r="Z352" s="13"/>
      <c r="AA352" s="13"/>
      <c r="AB352" s="13"/>
    </row>
    <row r="353" spans="1:28" s="50" customFormat="1" x14ac:dyDescent="0.25">
      <c r="A353" s="381"/>
      <c r="B353" s="70"/>
      <c r="C353" s="71"/>
      <c r="D353" s="151"/>
      <c r="E353" s="151"/>
      <c r="F353" s="151"/>
      <c r="G353" s="150"/>
      <c r="H353" s="146"/>
      <c r="I353" s="147"/>
      <c r="J353" s="148"/>
      <c r="K353" s="151"/>
      <c r="L353" s="363"/>
      <c r="M353" s="363"/>
      <c r="N353" s="150"/>
      <c r="O353" s="151"/>
      <c r="P353" s="146"/>
      <c r="Q353" s="151"/>
      <c r="R353" s="151"/>
      <c r="S353" s="227"/>
      <c r="T353" s="75"/>
      <c r="V353" s="13"/>
      <c r="W353" s="13"/>
      <c r="X353" s="13"/>
      <c r="Z353" s="13"/>
      <c r="AA353" s="13"/>
      <c r="AB353" s="13"/>
    </row>
    <row r="354" spans="1:28" s="50" customFormat="1" x14ac:dyDescent="0.25">
      <c r="A354" s="381"/>
      <c r="B354" s="70"/>
      <c r="C354" s="71"/>
      <c r="D354" s="151"/>
      <c r="E354" s="151"/>
      <c r="F354" s="151"/>
      <c r="G354" s="150"/>
      <c r="H354" s="146"/>
      <c r="I354" s="147"/>
      <c r="J354" s="148"/>
      <c r="K354" s="150"/>
      <c r="L354" s="147"/>
      <c r="M354" s="150"/>
      <c r="N354" s="150"/>
      <c r="O354" s="151"/>
      <c r="P354" s="146"/>
      <c r="Q354" s="151"/>
      <c r="R354" s="151"/>
      <c r="S354" s="150"/>
      <c r="T354" s="75"/>
      <c r="V354" s="13"/>
      <c r="W354" s="13"/>
      <c r="X354" s="13"/>
      <c r="Z354" s="13"/>
      <c r="AA354" s="13"/>
      <c r="AB354" s="13"/>
    </row>
    <row r="355" spans="1:28" s="23" customFormat="1" x14ac:dyDescent="0.25">
      <c r="A355" s="382" t="s">
        <v>163</v>
      </c>
      <c r="B355" s="118"/>
      <c r="C355" s="1"/>
      <c r="D355" s="221" t="s">
        <v>153</v>
      </c>
      <c r="E355" s="133"/>
      <c r="F355" s="151"/>
      <c r="G355" s="151"/>
      <c r="H355" s="130"/>
      <c r="I355" s="131"/>
      <c r="J355" s="308"/>
      <c r="K355" s="130" t="s">
        <v>243</v>
      </c>
      <c r="L355" s="131"/>
      <c r="M355" s="133"/>
      <c r="N355" s="130" t="s">
        <v>242</v>
      </c>
      <c r="O355" s="221"/>
      <c r="P355" s="130"/>
      <c r="Q355" s="133"/>
      <c r="R355" s="133"/>
      <c r="S355" s="347"/>
      <c r="T355" s="28"/>
      <c r="V355" s="1"/>
      <c r="W355" s="1"/>
      <c r="X355" s="1"/>
      <c r="Z355" s="1"/>
      <c r="AA355" s="1"/>
      <c r="AB355" s="1"/>
    </row>
    <row r="356" spans="1:28" s="50" customFormat="1" x14ac:dyDescent="0.25">
      <c r="A356" s="381" t="s">
        <v>245</v>
      </c>
      <c r="B356" s="117"/>
      <c r="C356" s="13"/>
      <c r="D356" s="149" t="s">
        <v>154</v>
      </c>
      <c r="E356" s="151"/>
      <c r="F356" s="151"/>
      <c r="G356" s="146"/>
      <c r="H356" s="146"/>
      <c r="I356" s="147"/>
      <c r="J356" s="148"/>
      <c r="K356" s="146" t="s">
        <v>156</v>
      </c>
      <c r="L356" s="147"/>
      <c r="M356" s="227"/>
      <c r="N356" s="151" t="s">
        <v>244</v>
      </c>
      <c r="O356" s="149"/>
      <c r="P356" s="146"/>
      <c r="Q356" s="151"/>
      <c r="R356" s="151"/>
      <c r="S356" s="146"/>
      <c r="T356" s="353"/>
      <c r="V356" s="13"/>
      <c r="W356" s="13"/>
      <c r="X356" s="13"/>
      <c r="Z356" s="13"/>
      <c r="AA356" s="13"/>
      <c r="AB356" s="13"/>
    </row>
    <row r="357" spans="1:28" s="50" customFormat="1" x14ac:dyDescent="0.25">
      <c r="B357" s="70"/>
      <c r="C357" s="13"/>
      <c r="D357" s="151"/>
      <c r="E357" s="151"/>
      <c r="F357" s="151"/>
      <c r="G357" s="146"/>
      <c r="H357" s="146"/>
      <c r="I357" s="147"/>
      <c r="J357" s="148"/>
      <c r="K357" s="146"/>
      <c r="L357" s="147"/>
      <c r="M357" s="227"/>
      <c r="N357" s="151"/>
      <c r="O357" s="217"/>
      <c r="P357" s="146"/>
      <c r="Q357" s="151"/>
      <c r="R357" s="151"/>
      <c r="S357" s="146"/>
      <c r="T357" s="75"/>
      <c r="V357" s="13"/>
      <c r="W357" s="13"/>
      <c r="X357" s="13"/>
      <c r="Z357" s="13"/>
      <c r="AA357" s="13"/>
      <c r="AB357" s="13"/>
    </row>
    <row r="358" spans="1:28" s="50" customFormat="1" x14ac:dyDescent="0.25">
      <c r="B358" s="70"/>
      <c r="C358" s="13"/>
      <c r="D358" s="151"/>
      <c r="E358" s="151"/>
      <c r="F358" s="151"/>
      <c r="G358" s="150"/>
      <c r="H358" s="146"/>
      <c r="I358" s="147"/>
      <c r="J358" s="148"/>
      <c r="K358" s="146"/>
      <c r="L358" s="147"/>
      <c r="M358" s="227"/>
      <c r="N358" s="151"/>
      <c r="O358" s="217"/>
      <c r="P358" s="146"/>
      <c r="Q358" s="151"/>
      <c r="R358" s="151"/>
      <c r="S358" s="343"/>
      <c r="T358" s="344"/>
      <c r="V358" s="13"/>
      <c r="W358" s="13"/>
      <c r="X358" s="13"/>
      <c r="Z358" s="13"/>
      <c r="AA358" s="13"/>
      <c r="AB358" s="13"/>
    </row>
    <row r="359" spans="1:28" s="50" customFormat="1" x14ac:dyDescent="0.25">
      <c r="B359" s="70"/>
      <c r="C359" s="13"/>
      <c r="D359" s="151"/>
      <c r="E359" s="151"/>
      <c r="F359" s="151"/>
      <c r="G359" s="150"/>
      <c r="H359" s="146"/>
      <c r="I359" s="147"/>
      <c r="J359" s="148"/>
      <c r="K359" s="146"/>
      <c r="L359" s="147"/>
      <c r="M359" s="146"/>
      <c r="N359" s="274"/>
      <c r="O359" s="217"/>
      <c r="P359" s="146"/>
      <c r="Q359" s="151"/>
      <c r="R359" s="151"/>
      <c r="S359" s="146"/>
      <c r="T359" s="75"/>
      <c r="V359" s="13"/>
      <c r="W359" s="13"/>
      <c r="X359" s="13"/>
      <c r="Z359" s="13"/>
      <c r="AA359" s="13"/>
      <c r="AB359" s="13"/>
    </row>
    <row r="360" spans="1:28" s="50" customFormat="1" x14ac:dyDescent="0.25">
      <c r="B360" s="70"/>
      <c r="C360" s="13"/>
      <c r="D360" s="151"/>
      <c r="E360" s="151"/>
      <c r="F360" s="151"/>
      <c r="G360" s="146"/>
      <c r="H360" s="146"/>
      <c r="I360" s="147"/>
      <c r="J360" s="148"/>
      <c r="K360" s="146"/>
      <c r="L360" s="147"/>
      <c r="M360" s="146"/>
      <c r="N360" s="151"/>
      <c r="O360" s="217"/>
      <c r="P360" s="146"/>
      <c r="Q360" s="151"/>
      <c r="R360" s="151"/>
      <c r="S360" s="146"/>
      <c r="T360" s="75"/>
      <c r="V360" s="13"/>
      <c r="W360" s="13"/>
      <c r="X360" s="13"/>
      <c r="Z360" s="13"/>
      <c r="AA360" s="13"/>
      <c r="AB360" s="13"/>
    </row>
    <row r="361" spans="1:28" x14ac:dyDescent="0.25">
      <c r="F361" s="146"/>
      <c r="K361" s="236"/>
      <c r="N361" s="349"/>
    </row>
    <row r="362" spans="1:28" x14ac:dyDescent="0.25">
      <c r="F362" s="146"/>
      <c r="K362" s="236"/>
      <c r="N362" s="349"/>
      <c r="S362" s="350"/>
    </row>
    <row r="363" spans="1:28" ht="16.5" x14ac:dyDescent="0.3">
      <c r="F363" s="146"/>
      <c r="G363" s="236"/>
      <c r="K363" s="236"/>
      <c r="N363" s="354"/>
      <c r="S363" s="348"/>
    </row>
    <row r="364" spans="1:28" x14ac:dyDescent="0.25">
      <c r="F364" s="146"/>
      <c r="G364" s="236"/>
      <c r="K364" s="236"/>
      <c r="N364" s="343"/>
      <c r="O364" s="344"/>
    </row>
    <row r="365" spans="1:28" x14ac:dyDescent="0.25">
      <c r="F365" s="146"/>
      <c r="G365" s="236"/>
      <c r="K365" s="236"/>
      <c r="N365" s="349"/>
      <c r="S365" s="343"/>
      <c r="T365" s="344"/>
    </row>
    <row r="366" spans="1:28" x14ac:dyDescent="0.25">
      <c r="F366" s="146"/>
      <c r="G366" s="236"/>
      <c r="K366" s="236"/>
    </row>
    <row r="367" spans="1:28" x14ac:dyDescent="0.25">
      <c r="F367" s="146"/>
      <c r="G367" s="236"/>
      <c r="K367" s="236"/>
      <c r="S367" s="351"/>
    </row>
    <row r="368" spans="1:28" x14ac:dyDescent="0.25">
      <c r="K368" s="236"/>
      <c r="S368" s="352"/>
    </row>
    <row r="369" spans="7:7" x14ac:dyDescent="0.25">
      <c r="G369" s="352"/>
    </row>
  </sheetData>
  <sheetProtection selectLockedCells="1"/>
  <mergeCells count="4">
    <mergeCell ref="D7:F7"/>
    <mergeCell ref="Q7:R7"/>
    <mergeCell ref="J7:K7"/>
    <mergeCell ref="L353:M353"/>
  </mergeCells>
  <printOptions horizontalCentered="1"/>
  <pageMargins left="0.2" right="0.2" top="0.25" bottom="0.25" header="0.3" footer="0.3"/>
  <pageSetup paperSize="9" scale="51" fitToHeight="7" orientation="landscape" r:id="rId1"/>
  <headerFooter>
    <oddFooter>Page &amp;P of &amp;N</oddFooter>
  </headerFooter>
  <rowBreaks count="5" manualBreakCount="5">
    <brk id="56" max="18" man="1"/>
    <brk id="111" max="18" man="1"/>
    <brk id="154" max="18" man="1"/>
    <brk id="201" max="18" man="1"/>
    <brk id="244" max="19" man="1"/>
  </rowBreaks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364"/>
  <sheetViews>
    <sheetView workbookViewId="0">
      <pane xSplit="3" ySplit="9" topLeftCell="D274" activePane="bottomRight" state="frozen"/>
      <selection pane="topRight" activeCell="D1" sqref="D1"/>
      <selection pane="bottomLeft" activeCell="A10" sqref="A10"/>
      <selection pane="bottomRight" activeCell="K130" sqref="K130"/>
    </sheetView>
  </sheetViews>
  <sheetFormatPr defaultColWidth="9.140625" defaultRowHeight="15" x14ac:dyDescent="0.25"/>
  <cols>
    <col min="1" max="1" width="36.28515625" style="50" customWidth="1"/>
    <col min="2" max="2" width="13.42578125" style="10" customWidth="1"/>
    <col min="3" max="3" width="19.85546875" style="13" hidden="1" customWidth="1"/>
    <col min="4" max="4" width="16.85546875" style="13" customWidth="1"/>
    <col min="5" max="5" width="17" style="13" bestFit="1" customWidth="1"/>
    <col min="6" max="7" width="18.140625" style="50" bestFit="1" customWidth="1"/>
    <col min="8" max="8" width="18" style="50" bestFit="1" customWidth="1"/>
    <col min="9" max="9" width="9.28515625" style="72" customWidth="1"/>
    <col min="10" max="10" width="16" style="73" customWidth="1"/>
    <col min="11" max="11" width="18" style="50" bestFit="1" customWidth="1"/>
    <col min="12" max="12" width="9.28515625" style="72" customWidth="1"/>
    <col min="13" max="13" width="21" style="50" customWidth="1"/>
    <col min="14" max="14" width="18.140625" style="50" bestFit="1" customWidth="1"/>
    <col min="15" max="15" width="9.28515625" style="74" customWidth="1"/>
    <col min="16" max="16" width="9.140625" style="50"/>
    <col min="17" max="17" width="21.5703125" style="50" customWidth="1"/>
    <col min="18" max="16384" width="9.140625" style="50"/>
  </cols>
  <sheetData>
    <row r="1" spans="1:15" s="23" customFormat="1" x14ac:dyDescent="0.25">
      <c r="A1" s="23" t="s">
        <v>0</v>
      </c>
      <c r="B1" s="102"/>
      <c r="C1" s="1"/>
      <c r="D1" s="1"/>
      <c r="E1" s="1"/>
      <c r="I1" s="25"/>
      <c r="J1" s="26"/>
      <c r="L1" s="25"/>
      <c r="O1" s="27"/>
    </row>
    <row r="2" spans="1:15" s="23" customFormat="1" x14ac:dyDescent="0.25">
      <c r="A2" s="23" t="s">
        <v>155</v>
      </c>
      <c r="B2" s="102"/>
      <c r="C2" s="1"/>
      <c r="D2" s="1"/>
      <c r="E2" s="1"/>
      <c r="I2" s="25"/>
      <c r="J2" s="26"/>
      <c r="L2" s="25"/>
      <c r="O2" s="27"/>
    </row>
    <row r="3" spans="1:15" s="23" customFormat="1" x14ac:dyDescent="0.25">
      <c r="A3" s="23" t="s">
        <v>1</v>
      </c>
      <c r="B3" s="102"/>
      <c r="C3" s="1"/>
      <c r="D3" s="1"/>
      <c r="E3" s="1"/>
      <c r="I3" s="25"/>
      <c r="J3" s="26"/>
      <c r="L3" s="25"/>
      <c r="O3" s="27"/>
    </row>
    <row r="4" spans="1:15" s="23" customFormat="1" x14ac:dyDescent="0.25">
      <c r="A4" s="23" t="s">
        <v>152</v>
      </c>
      <c r="B4" s="102"/>
      <c r="C4" s="1"/>
      <c r="D4" s="1"/>
      <c r="E4" s="1"/>
      <c r="I4" s="25"/>
      <c r="J4" s="26"/>
      <c r="L4" s="25"/>
      <c r="O4" s="27"/>
    </row>
    <row r="5" spans="1:15" s="23" customFormat="1" x14ac:dyDescent="0.25">
      <c r="A5" s="23" t="s">
        <v>173</v>
      </c>
      <c r="B5" s="102"/>
      <c r="C5" s="1"/>
      <c r="D5" s="1"/>
      <c r="E5" s="1"/>
      <c r="I5" s="25"/>
      <c r="J5" s="26"/>
      <c r="K5" s="1"/>
      <c r="L5" s="25"/>
      <c r="O5" s="27"/>
    </row>
    <row r="6" spans="1:15" s="23" customFormat="1" x14ac:dyDescent="0.25">
      <c r="B6" s="102"/>
      <c r="C6" s="1"/>
      <c r="D6" s="1"/>
      <c r="E6" s="1"/>
      <c r="I6" s="25"/>
      <c r="J6" s="26"/>
      <c r="L6" s="25"/>
      <c r="O6" s="27"/>
    </row>
    <row r="7" spans="1:15" s="23" customFormat="1" ht="30" customHeight="1" x14ac:dyDescent="0.25">
      <c r="A7" s="29"/>
      <c r="B7" s="103"/>
      <c r="C7" s="2"/>
      <c r="D7" s="356" t="s">
        <v>2</v>
      </c>
      <c r="E7" s="356"/>
      <c r="F7" s="356"/>
      <c r="G7" s="31" t="s">
        <v>3</v>
      </c>
      <c r="H7" s="32"/>
      <c r="I7" s="33" t="s">
        <v>4</v>
      </c>
      <c r="J7" s="360" t="s">
        <v>5</v>
      </c>
      <c r="K7" s="360"/>
      <c r="L7" s="33" t="s">
        <v>4</v>
      </c>
      <c r="M7" s="34"/>
      <c r="N7" s="35" t="s">
        <v>144</v>
      </c>
      <c r="O7" s="33" t="s">
        <v>4</v>
      </c>
    </row>
    <row r="8" spans="1:15" s="23" customFormat="1" x14ac:dyDescent="0.25">
      <c r="A8" s="36" t="s">
        <v>11</v>
      </c>
      <c r="B8" s="104"/>
      <c r="C8" s="3" t="s">
        <v>12</v>
      </c>
      <c r="D8" s="5" t="s">
        <v>13</v>
      </c>
      <c r="E8" s="5" t="s">
        <v>14</v>
      </c>
      <c r="F8" s="38" t="s">
        <v>135</v>
      </c>
      <c r="G8" s="4" t="s">
        <v>15</v>
      </c>
      <c r="H8" s="39" t="s">
        <v>16</v>
      </c>
      <c r="I8" s="40" t="s">
        <v>17</v>
      </c>
      <c r="J8" s="16" t="s">
        <v>133</v>
      </c>
      <c r="K8" s="17" t="s">
        <v>18</v>
      </c>
      <c r="L8" s="40" t="s">
        <v>17</v>
      </c>
      <c r="M8" s="4" t="s">
        <v>19</v>
      </c>
      <c r="N8" s="4" t="s">
        <v>21</v>
      </c>
      <c r="O8" s="40" t="s">
        <v>17</v>
      </c>
    </row>
    <row r="9" spans="1:15" s="10" customFormat="1" ht="22.5" x14ac:dyDescent="0.2">
      <c r="A9" s="119"/>
      <c r="B9" s="43"/>
      <c r="C9" s="120" t="s">
        <v>22</v>
      </c>
      <c r="D9" s="121" t="s">
        <v>23</v>
      </c>
      <c r="E9" s="120" t="s">
        <v>24</v>
      </c>
      <c r="F9" s="122" t="s">
        <v>136</v>
      </c>
      <c r="G9" s="122" t="s">
        <v>25</v>
      </c>
      <c r="H9" s="123" t="s">
        <v>26</v>
      </c>
      <c r="I9" s="124" t="s">
        <v>145</v>
      </c>
      <c r="J9" s="120" t="s">
        <v>131</v>
      </c>
      <c r="K9" s="123" t="s">
        <v>134</v>
      </c>
      <c r="L9" s="124" t="s">
        <v>137</v>
      </c>
      <c r="M9" s="123" t="s">
        <v>138</v>
      </c>
      <c r="N9" s="122" t="s">
        <v>139</v>
      </c>
      <c r="O9" s="124" t="s">
        <v>140</v>
      </c>
    </row>
    <row r="10" spans="1:15" x14ac:dyDescent="0.25">
      <c r="A10" s="45" t="s">
        <v>27</v>
      </c>
      <c r="B10" s="105"/>
      <c r="C10" s="6"/>
      <c r="D10" s="6"/>
      <c r="E10" s="6"/>
      <c r="F10" s="6"/>
      <c r="G10" s="6"/>
      <c r="H10" s="6"/>
      <c r="I10" s="47"/>
      <c r="J10" s="44"/>
      <c r="K10" s="48"/>
      <c r="L10" s="47"/>
      <c r="M10" s="6"/>
      <c r="N10" s="6"/>
      <c r="O10" s="49"/>
    </row>
    <row r="11" spans="1:15" x14ac:dyDescent="0.25">
      <c r="A11" s="45" t="s">
        <v>28</v>
      </c>
      <c r="B11" s="105"/>
      <c r="C11" s="6"/>
      <c r="D11" s="6"/>
      <c r="E11" s="6"/>
      <c r="F11" s="6"/>
      <c r="G11" s="6"/>
      <c r="H11" s="6"/>
      <c r="I11" s="47"/>
      <c r="J11" s="44"/>
      <c r="K11" s="48"/>
      <c r="L11" s="47"/>
      <c r="M11" s="6"/>
      <c r="N11" s="6"/>
      <c r="O11" s="49"/>
    </row>
    <row r="12" spans="1:15" ht="30" x14ac:dyDescent="0.25">
      <c r="A12" s="51" t="s">
        <v>29</v>
      </c>
      <c r="B12" s="105" t="s">
        <v>30</v>
      </c>
      <c r="C12" s="7">
        <f>SUM(C13:C15)</f>
        <v>0</v>
      </c>
      <c r="D12" s="52">
        <f>SUM(D13:D15)</f>
        <v>2811000</v>
      </c>
      <c r="E12" s="52">
        <f>SUM(E13:E15)</f>
        <v>6712124.96</v>
      </c>
      <c r="F12" s="52">
        <f>D12+E12</f>
        <v>9523124.9600000009</v>
      </c>
      <c r="G12" s="52">
        <f>SUM(G13:G15)</f>
        <v>1291343.9100000001</v>
      </c>
      <c r="H12" s="52">
        <f>F12-G12</f>
        <v>8231781.0500000007</v>
      </c>
      <c r="I12" s="53">
        <f>G12/F12</f>
        <v>0.13560085743115147</v>
      </c>
      <c r="J12" s="52">
        <f>SUM(J13:J15)</f>
        <v>8100</v>
      </c>
      <c r="K12" s="52">
        <f>SUM(K13:K15)</f>
        <v>4503924.9799999995</v>
      </c>
      <c r="L12" s="53">
        <f>(K12+J12)/F12</f>
        <v>0.47379667902625094</v>
      </c>
      <c r="M12" s="52">
        <f>K12+G12+J12</f>
        <v>5803368.8899999997</v>
      </c>
      <c r="N12" s="52">
        <f>H12-K12-J12</f>
        <v>3719756.0700000012</v>
      </c>
      <c r="O12" s="53">
        <f>M12/F12</f>
        <v>0.60939753645740247</v>
      </c>
    </row>
    <row r="13" spans="1:15" s="58" customFormat="1" ht="12.75" x14ac:dyDescent="0.2">
      <c r="A13" s="54" t="s">
        <v>31</v>
      </c>
      <c r="B13" s="106"/>
      <c r="C13" s="8"/>
      <c r="D13" s="8">
        <f>Jan!D13+Feb!D13+Mar!D13</f>
        <v>0</v>
      </c>
      <c r="E13" s="8">
        <f>Jan!E13+Feb!E13+Mar!E13</f>
        <v>0</v>
      </c>
      <c r="F13" s="8">
        <f>D13+E13</f>
        <v>0</v>
      </c>
      <c r="G13" s="8">
        <f>Jan!G13+Feb!G13+Mar!G13</f>
        <v>0</v>
      </c>
      <c r="H13" s="8">
        <f>F13-G13</f>
        <v>0</v>
      </c>
      <c r="I13" s="55" t="e">
        <f>G13/F13</f>
        <v>#DIV/0!</v>
      </c>
      <c r="J13" s="8">
        <f>Jan!J13+Feb!J13+Mar!J13</f>
        <v>0</v>
      </c>
      <c r="K13" s="8">
        <f>Jan!K13+Feb!K13+Mar!K13</f>
        <v>3941264.28</v>
      </c>
      <c r="L13" s="55" t="e">
        <f>(K13+J13)/F13</f>
        <v>#DIV/0!</v>
      </c>
      <c r="M13" s="8">
        <f>K13+G13+J13</f>
        <v>3941264.28</v>
      </c>
      <c r="N13" s="8">
        <f>H13-K13-J13</f>
        <v>-3941264.28</v>
      </c>
      <c r="O13" s="57" t="e">
        <f>M13/F13</f>
        <v>#DIV/0!</v>
      </c>
    </row>
    <row r="14" spans="1:15" s="58" customFormat="1" ht="12.75" x14ac:dyDescent="0.2">
      <c r="A14" s="54" t="s">
        <v>32</v>
      </c>
      <c r="B14" s="106"/>
      <c r="C14" s="8"/>
      <c r="D14" s="8">
        <f>Jan!D14+Feb!D14+Mar!D14</f>
        <v>2811000</v>
      </c>
      <c r="E14" s="8">
        <f>Jan!E14+Feb!E14+Mar!E14</f>
        <v>6712124.96</v>
      </c>
      <c r="F14" s="8">
        <f>D14+E14</f>
        <v>9523124.9600000009</v>
      </c>
      <c r="G14" s="8">
        <f>Jan!G14+Feb!G14+Mar!G14</f>
        <v>1291343.9100000001</v>
      </c>
      <c r="H14" s="8">
        <f>F14-G14</f>
        <v>8231781.0500000007</v>
      </c>
      <c r="I14" s="55">
        <f>G14/F14</f>
        <v>0.13560085743115147</v>
      </c>
      <c r="J14" s="8">
        <f>Jan!J14+Feb!J14+Mar!J14</f>
        <v>8100</v>
      </c>
      <c r="K14" s="8">
        <f>Jan!K14+Feb!K14+Mar!K14</f>
        <v>562660.69999999995</v>
      </c>
      <c r="L14" s="55">
        <f>(K14+J14)/F14</f>
        <v>5.9934181521020376E-2</v>
      </c>
      <c r="M14" s="8">
        <f>K14+G14+J14</f>
        <v>1862104.61</v>
      </c>
      <c r="N14" s="8">
        <f>H14-K14-J14</f>
        <v>7661020.3500000006</v>
      </c>
      <c r="O14" s="57">
        <f>M14/F14</f>
        <v>0.19553503895217184</v>
      </c>
    </row>
    <row r="15" spans="1:15" s="58" customFormat="1" ht="12.75" x14ac:dyDescent="0.2">
      <c r="A15" s="54" t="s">
        <v>33</v>
      </c>
      <c r="B15" s="106"/>
      <c r="C15" s="8"/>
      <c r="D15" s="8">
        <f>Jan!D15+Feb!D15+Mar!D15</f>
        <v>0</v>
      </c>
      <c r="E15" s="8">
        <f>Jan!E15+Feb!E15+Mar!E15</f>
        <v>0</v>
      </c>
      <c r="F15" s="8">
        <f>D15+E15</f>
        <v>0</v>
      </c>
      <c r="G15" s="8">
        <f>Jan!G15+Feb!G15+Mar!G15</f>
        <v>0</v>
      </c>
      <c r="H15" s="8">
        <f>F15-G15</f>
        <v>0</v>
      </c>
      <c r="I15" s="55" t="e">
        <f>G15/F15</f>
        <v>#DIV/0!</v>
      </c>
      <c r="J15" s="8">
        <f>Jan!J15+Feb!J15+Mar!J15</f>
        <v>0</v>
      </c>
      <c r="K15" s="8">
        <f>Jan!K15+Feb!K15+Mar!K15</f>
        <v>0</v>
      </c>
      <c r="L15" s="55" t="e">
        <f>(K15+J15)/F15</f>
        <v>#DIV/0!</v>
      </c>
      <c r="M15" s="8">
        <f>K15+G15+J15</f>
        <v>0</v>
      </c>
      <c r="N15" s="8">
        <f>H15-K15-J15</f>
        <v>0</v>
      </c>
      <c r="O15" s="57" t="e">
        <f>M15/F15</f>
        <v>#DIV/0!</v>
      </c>
    </row>
    <row r="16" spans="1:15" x14ac:dyDescent="0.25">
      <c r="A16" s="60"/>
      <c r="B16" s="107"/>
      <c r="C16" s="6"/>
      <c r="D16" s="6"/>
      <c r="E16" s="8"/>
      <c r="F16" s="6"/>
      <c r="G16" s="6"/>
      <c r="H16" s="6"/>
      <c r="I16" s="47"/>
      <c r="J16" s="44"/>
      <c r="K16" s="48"/>
      <c r="L16" s="47"/>
      <c r="M16" s="6"/>
      <c r="N16" s="6"/>
      <c r="O16" s="49"/>
    </row>
    <row r="17" spans="1:15" ht="30" x14ac:dyDescent="0.25">
      <c r="A17" s="51" t="s">
        <v>34</v>
      </c>
      <c r="B17" s="105" t="s">
        <v>35</v>
      </c>
      <c r="C17" s="7">
        <f>SUM(C18:C20)</f>
        <v>0</v>
      </c>
      <c r="D17" s="7">
        <f>SUM(D18:D20)</f>
        <v>0</v>
      </c>
      <c r="E17" s="7">
        <f>SUM(E18:E20)</f>
        <v>0</v>
      </c>
      <c r="F17" s="52">
        <f>D17+E17</f>
        <v>0</v>
      </c>
      <c r="G17" s="52">
        <f>SUM(G18:G20)</f>
        <v>0</v>
      </c>
      <c r="H17" s="52">
        <f>F17-G17</f>
        <v>0</v>
      </c>
      <c r="I17" s="53" t="e">
        <f>G17/F17</f>
        <v>#DIV/0!</v>
      </c>
      <c r="J17" s="52">
        <f>SUM(J18:J20)</f>
        <v>0</v>
      </c>
      <c r="K17" s="52">
        <f>SUM(K18:K20)</f>
        <v>0</v>
      </c>
      <c r="L17" s="53" t="e">
        <f>(K17+J17)/F17</f>
        <v>#DIV/0!</v>
      </c>
      <c r="M17" s="52">
        <f>K17+G17+J17</f>
        <v>0</v>
      </c>
      <c r="N17" s="52">
        <f>H17-K17-J17</f>
        <v>0</v>
      </c>
      <c r="O17" s="53" t="e">
        <f>M17/F17</f>
        <v>#DIV/0!</v>
      </c>
    </row>
    <row r="18" spans="1:15" s="58" customFormat="1" ht="12.75" x14ac:dyDescent="0.2">
      <c r="A18" s="54" t="s">
        <v>31</v>
      </c>
      <c r="B18" s="106"/>
      <c r="C18" s="8"/>
      <c r="D18" s="8">
        <f>Jan!D18+Feb!D18+Mar!D18</f>
        <v>0</v>
      </c>
      <c r="E18" s="8">
        <f>Jan!E18+Feb!E18+Mar!E18</f>
        <v>0</v>
      </c>
      <c r="F18" s="8">
        <f>D18+E18</f>
        <v>0</v>
      </c>
      <c r="G18" s="8">
        <f>Jan!G18+Feb!G18+Mar!G18</f>
        <v>0</v>
      </c>
      <c r="H18" s="8">
        <f>F18-G18</f>
        <v>0</v>
      </c>
      <c r="I18" s="55" t="e">
        <f>G18/F18</f>
        <v>#DIV/0!</v>
      </c>
      <c r="J18" s="8">
        <f>Jan!J18+Feb!J18+Mar!J18</f>
        <v>0</v>
      </c>
      <c r="K18" s="8">
        <f>Jan!K18+Feb!K18+Mar!K18</f>
        <v>0</v>
      </c>
      <c r="L18" s="55" t="e">
        <f>(K18+J18)/F18</f>
        <v>#DIV/0!</v>
      </c>
      <c r="M18" s="8">
        <f>K18+G18+J18</f>
        <v>0</v>
      </c>
      <c r="N18" s="8">
        <f>H18-K18-J18</f>
        <v>0</v>
      </c>
      <c r="O18" s="57" t="e">
        <f>M18/F18</f>
        <v>#DIV/0!</v>
      </c>
    </row>
    <row r="19" spans="1:15" s="58" customFormat="1" ht="12.75" hidden="1" x14ac:dyDescent="0.2">
      <c r="A19" s="54" t="s">
        <v>32</v>
      </c>
      <c r="B19" s="106"/>
      <c r="C19" s="8"/>
      <c r="D19" s="8">
        <f>Jan!D19+Feb!D19+Mar!D19</f>
        <v>0</v>
      </c>
      <c r="E19" s="8">
        <f>Jan!E19+Feb!E19+Mar!E19</f>
        <v>0</v>
      </c>
      <c r="F19" s="8">
        <f>D19+E19</f>
        <v>0</v>
      </c>
      <c r="G19" s="8">
        <f>Jan!G19+Feb!G19+Mar!G19</f>
        <v>0</v>
      </c>
      <c r="H19" s="8">
        <f>F19-G19</f>
        <v>0</v>
      </c>
      <c r="I19" s="55" t="e">
        <f>G19/F19</f>
        <v>#DIV/0!</v>
      </c>
      <c r="J19" s="8">
        <f>Jan!J19+Feb!J19+Mar!J19</f>
        <v>0</v>
      </c>
      <c r="K19" s="8">
        <f>Jan!K19+Feb!K19+Mar!K19</f>
        <v>0</v>
      </c>
      <c r="L19" s="55" t="e">
        <f>(K19+J19)/F19</f>
        <v>#DIV/0!</v>
      </c>
      <c r="M19" s="8">
        <f>K19+G19+J19</f>
        <v>0</v>
      </c>
      <c r="N19" s="8">
        <f>H19-K19-J19</f>
        <v>0</v>
      </c>
      <c r="O19" s="57" t="e">
        <f>M19/F19</f>
        <v>#DIV/0!</v>
      </c>
    </row>
    <row r="20" spans="1:15" s="58" customFormat="1" ht="12.75" hidden="1" x14ac:dyDescent="0.2">
      <c r="A20" s="54" t="s">
        <v>33</v>
      </c>
      <c r="B20" s="106"/>
      <c r="C20" s="8"/>
      <c r="D20" s="8">
        <f>Jan!D20+Feb!D20+Mar!D20</f>
        <v>0</v>
      </c>
      <c r="E20" s="8">
        <f>Jan!E20+Feb!E20+Mar!E20</f>
        <v>0</v>
      </c>
      <c r="F20" s="8">
        <f>D20+E20</f>
        <v>0</v>
      </c>
      <c r="G20" s="8">
        <f>Jan!G20+Feb!G20+Mar!G20</f>
        <v>0</v>
      </c>
      <c r="H20" s="8">
        <f>F20-G20</f>
        <v>0</v>
      </c>
      <c r="I20" s="55" t="e">
        <f>G20/F20</f>
        <v>#DIV/0!</v>
      </c>
      <c r="J20" s="8">
        <f>Jan!J20+Feb!J20+Mar!J20</f>
        <v>0</v>
      </c>
      <c r="K20" s="8">
        <f>Jan!K20+Feb!K20+Mar!K20</f>
        <v>0</v>
      </c>
      <c r="L20" s="55" t="e">
        <f>(K20+J20)/F20</f>
        <v>#DIV/0!</v>
      </c>
      <c r="M20" s="8">
        <f>K20+G20+J20</f>
        <v>0</v>
      </c>
      <c r="N20" s="8">
        <f>H20-K20-J20</f>
        <v>0</v>
      </c>
      <c r="O20" s="57" t="e">
        <f>M20/F20</f>
        <v>#DIV/0!</v>
      </c>
    </row>
    <row r="21" spans="1:15" s="58" customFormat="1" ht="12.75" x14ac:dyDescent="0.2">
      <c r="A21" s="54"/>
      <c r="B21" s="106"/>
      <c r="C21" s="8"/>
      <c r="D21" s="8"/>
      <c r="E21" s="8"/>
      <c r="F21" s="8"/>
      <c r="G21" s="8"/>
      <c r="H21" s="8"/>
      <c r="I21" s="55"/>
      <c r="J21" s="56"/>
      <c r="K21" s="59"/>
      <c r="L21" s="55"/>
      <c r="M21" s="8"/>
      <c r="N21" s="8"/>
      <c r="O21" s="57"/>
    </row>
    <row r="22" spans="1:15" s="23" customFormat="1" x14ac:dyDescent="0.25">
      <c r="A22" s="62" t="s">
        <v>36</v>
      </c>
      <c r="B22" s="108"/>
      <c r="C22" s="7">
        <f>SUM(C23:C25)</f>
        <v>0</v>
      </c>
      <c r="D22" s="7">
        <f>SUM(D23:D25)</f>
        <v>2811000</v>
      </c>
      <c r="E22" s="7">
        <f>SUM(E23:E25)</f>
        <v>6712124.96</v>
      </c>
      <c r="F22" s="6">
        <f>D22+E22</f>
        <v>9523124.9600000009</v>
      </c>
      <c r="G22" s="7">
        <f>SUM(G23:G25)</f>
        <v>1291343.9100000001</v>
      </c>
      <c r="H22" s="7">
        <f>F22-G22</f>
        <v>8231781.0500000007</v>
      </c>
      <c r="I22" s="53">
        <f>G22/F22</f>
        <v>0.13560085743115147</v>
      </c>
      <c r="J22" s="7">
        <f>SUM(J23:J25)</f>
        <v>8100</v>
      </c>
      <c r="K22" s="7">
        <f>SUM(K23:K25)</f>
        <v>4503924.9799999995</v>
      </c>
      <c r="L22" s="53">
        <f>(K22+J22)/F22</f>
        <v>0.47379667902625094</v>
      </c>
      <c r="M22" s="7">
        <f>K22+G22+J22</f>
        <v>5803368.8899999997</v>
      </c>
      <c r="N22" s="7">
        <f>H22-K22-J22</f>
        <v>3719756.0700000012</v>
      </c>
      <c r="O22" s="63">
        <f>M22/F22</f>
        <v>0.60939753645740247</v>
      </c>
    </row>
    <row r="23" spans="1:15" s="23" customFormat="1" x14ac:dyDescent="0.25">
      <c r="A23" s="45" t="s">
        <v>31</v>
      </c>
      <c r="B23" s="108"/>
      <c r="C23" s="7">
        <f>C13+C18</f>
        <v>0</v>
      </c>
      <c r="D23" s="7">
        <f>D13+D18</f>
        <v>0</v>
      </c>
      <c r="E23" s="7">
        <f>E13+E18</f>
        <v>0</v>
      </c>
      <c r="F23" s="6">
        <f>D23+E23</f>
        <v>0</v>
      </c>
      <c r="G23" s="7">
        <f>G13+G18</f>
        <v>0</v>
      </c>
      <c r="H23" s="7">
        <f>F23-G23</f>
        <v>0</v>
      </c>
      <c r="I23" s="53" t="e">
        <f>G23/F23</f>
        <v>#DIV/0!</v>
      </c>
      <c r="J23" s="7">
        <f t="shared" ref="J23:K25" si="0">J13+J18</f>
        <v>0</v>
      </c>
      <c r="K23" s="7">
        <f t="shared" si="0"/>
        <v>3941264.28</v>
      </c>
      <c r="L23" s="47" t="e">
        <f>(K23+J23)/F23</f>
        <v>#DIV/0!</v>
      </c>
      <c r="M23" s="7">
        <f>K23+G23+J23</f>
        <v>3941264.28</v>
      </c>
      <c r="N23" s="7">
        <f>H23-K23-J23</f>
        <v>-3941264.28</v>
      </c>
      <c r="O23" s="63" t="e">
        <f>M23/F23</f>
        <v>#DIV/0!</v>
      </c>
    </row>
    <row r="24" spans="1:15" s="23" customFormat="1" x14ac:dyDescent="0.25">
      <c r="A24" s="45" t="s">
        <v>32</v>
      </c>
      <c r="B24" s="108"/>
      <c r="C24" s="7">
        <f t="shared" ref="C24:E25" si="1">C14+C19</f>
        <v>0</v>
      </c>
      <c r="D24" s="7">
        <f t="shared" si="1"/>
        <v>2811000</v>
      </c>
      <c r="E24" s="7">
        <f t="shared" si="1"/>
        <v>6712124.96</v>
      </c>
      <c r="F24" s="6">
        <f>D24+E24</f>
        <v>9523124.9600000009</v>
      </c>
      <c r="G24" s="7">
        <f>G14+G19</f>
        <v>1291343.9100000001</v>
      </c>
      <c r="H24" s="7">
        <f>F24-G24</f>
        <v>8231781.0500000007</v>
      </c>
      <c r="I24" s="53">
        <f>G24/F24</f>
        <v>0.13560085743115147</v>
      </c>
      <c r="J24" s="7">
        <f t="shared" si="0"/>
        <v>8100</v>
      </c>
      <c r="K24" s="7">
        <f t="shared" si="0"/>
        <v>562660.69999999995</v>
      </c>
      <c r="L24" s="47">
        <f>(K24+J24)/F24</f>
        <v>5.9934181521020376E-2</v>
      </c>
      <c r="M24" s="7">
        <f>K24+G24+J24</f>
        <v>1862104.61</v>
      </c>
      <c r="N24" s="7">
        <f>H24-K24-J24</f>
        <v>7661020.3500000006</v>
      </c>
      <c r="O24" s="63">
        <f>M24/F24</f>
        <v>0.19553503895217184</v>
      </c>
    </row>
    <row r="25" spans="1:15" s="23" customFormat="1" x14ac:dyDescent="0.25">
      <c r="A25" s="45" t="s">
        <v>33</v>
      </c>
      <c r="B25" s="108"/>
      <c r="C25" s="7">
        <f t="shared" si="1"/>
        <v>0</v>
      </c>
      <c r="D25" s="7">
        <f t="shared" si="1"/>
        <v>0</v>
      </c>
      <c r="E25" s="7">
        <f t="shared" si="1"/>
        <v>0</v>
      </c>
      <c r="F25" s="6">
        <f>D25+E25</f>
        <v>0</v>
      </c>
      <c r="G25" s="7">
        <f>G15+G20</f>
        <v>0</v>
      </c>
      <c r="H25" s="7">
        <f>F25-G25</f>
        <v>0</v>
      </c>
      <c r="I25" s="53" t="e">
        <f>G25/F25</f>
        <v>#DIV/0!</v>
      </c>
      <c r="J25" s="7">
        <f t="shared" si="0"/>
        <v>0</v>
      </c>
      <c r="K25" s="7">
        <f t="shared" si="0"/>
        <v>0</v>
      </c>
      <c r="L25" s="47" t="e">
        <f>(K25+J25)/F25</f>
        <v>#DIV/0!</v>
      </c>
      <c r="M25" s="7">
        <f>K25+G25+J25</f>
        <v>0</v>
      </c>
      <c r="N25" s="7">
        <f>H25-K25-J25</f>
        <v>0</v>
      </c>
      <c r="O25" s="63" t="e">
        <f>M25/F25</f>
        <v>#DIV/0!</v>
      </c>
    </row>
    <row r="26" spans="1:15" x14ac:dyDescent="0.25">
      <c r="A26" s="60"/>
      <c r="B26" s="107"/>
      <c r="C26" s="6"/>
      <c r="D26" s="6"/>
      <c r="E26" s="6"/>
      <c r="F26" s="6"/>
      <c r="G26" s="6"/>
      <c r="H26" s="6"/>
      <c r="I26" s="47"/>
      <c r="J26" s="44"/>
      <c r="K26" s="48"/>
      <c r="L26" s="47"/>
      <c r="M26" s="6"/>
      <c r="N26" s="6"/>
      <c r="O26" s="49"/>
    </row>
    <row r="27" spans="1:15" x14ac:dyDescent="0.25">
      <c r="A27" s="45" t="s">
        <v>37</v>
      </c>
      <c r="B27" s="105"/>
      <c r="C27" s="6"/>
      <c r="D27" s="6"/>
      <c r="E27" s="6"/>
      <c r="F27" s="6"/>
      <c r="G27" s="6"/>
      <c r="H27" s="6"/>
      <c r="I27" s="47"/>
      <c r="J27" s="44"/>
      <c r="K27" s="48"/>
      <c r="L27" s="47"/>
      <c r="M27" s="6"/>
      <c r="N27" s="6"/>
      <c r="O27" s="49"/>
    </row>
    <row r="28" spans="1:15" x14ac:dyDescent="0.25">
      <c r="A28" s="45"/>
      <c r="B28" s="105"/>
      <c r="C28" s="6"/>
      <c r="D28" s="6"/>
      <c r="E28" s="6"/>
      <c r="F28" s="6"/>
      <c r="G28" s="6"/>
      <c r="H28" s="6"/>
      <c r="I28" s="47"/>
      <c r="J28" s="44"/>
      <c r="K28" s="48"/>
      <c r="L28" s="47"/>
      <c r="M28" s="6"/>
      <c r="N28" s="6"/>
      <c r="O28" s="49"/>
    </row>
    <row r="29" spans="1:15" ht="30" x14ac:dyDescent="0.25">
      <c r="A29" s="51" t="s">
        <v>38</v>
      </c>
      <c r="B29" s="105" t="s">
        <v>39</v>
      </c>
      <c r="C29" s="7">
        <f>SUM(C30:C32)</f>
        <v>0</v>
      </c>
      <c r="D29" s="7">
        <f>SUM(D30:D32)</f>
        <v>0</v>
      </c>
      <c r="E29" s="7">
        <f>SUM(E30:E32)</f>
        <v>5785832.7300000004</v>
      </c>
      <c r="F29" s="52">
        <f>D29+E29</f>
        <v>5785832.7300000004</v>
      </c>
      <c r="G29" s="52">
        <f>SUM(G30:G32)</f>
        <v>790581.48</v>
      </c>
      <c r="H29" s="52">
        <f>F29-G29</f>
        <v>4995251.25</v>
      </c>
      <c r="I29" s="53">
        <f>G29/F29</f>
        <v>0.13664091530001765</v>
      </c>
      <c r="J29" s="52">
        <f>SUM(J30:J32)</f>
        <v>0</v>
      </c>
      <c r="K29" s="52">
        <f>SUM(K30:K32)</f>
        <v>2454307.7000000002</v>
      </c>
      <c r="L29" s="53">
        <f>(K29+J29)/F29</f>
        <v>0.42419264685517449</v>
      </c>
      <c r="M29" s="52">
        <f>K29+G29+J29</f>
        <v>3244889.18</v>
      </c>
      <c r="N29" s="52">
        <f>H29-K29-J29</f>
        <v>2540943.5499999998</v>
      </c>
      <c r="O29" s="53">
        <f>M29/F29</f>
        <v>0.56083356215519209</v>
      </c>
    </row>
    <row r="30" spans="1:15" s="58" customFormat="1" ht="12.75" x14ac:dyDescent="0.2">
      <c r="A30" s="54" t="s">
        <v>31</v>
      </c>
      <c r="B30" s="106"/>
      <c r="C30" s="8"/>
      <c r="D30" s="8">
        <f>Jan!D30+Feb!D30+Mar!D30</f>
        <v>0</v>
      </c>
      <c r="E30" s="8">
        <f>Jan!E30+Feb!E30+Mar!E30</f>
        <v>0</v>
      </c>
      <c r="F30" s="8">
        <f>D30+E30</f>
        <v>0</v>
      </c>
      <c r="G30" s="8">
        <f>Jan!G30+Feb!G30+Mar!G30</f>
        <v>0</v>
      </c>
      <c r="H30" s="8">
        <f>F30-G30</f>
        <v>0</v>
      </c>
      <c r="I30" s="55" t="e">
        <f>G30/F30</f>
        <v>#DIV/0!</v>
      </c>
      <c r="J30" s="8">
        <f>Jan!J30+Feb!J30+Mar!J30</f>
        <v>0</v>
      </c>
      <c r="K30" s="8">
        <f>Jan!K30+Feb!K30+Mar!K30</f>
        <v>0</v>
      </c>
      <c r="L30" s="55" t="e">
        <f>(K30+J30)/F30</f>
        <v>#DIV/0!</v>
      </c>
      <c r="M30" s="8">
        <f>K30+G30+J30</f>
        <v>0</v>
      </c>
      <c r="N30" s="8">
        <f>H30-K30-J30</f>
        <v>0</v>
      </c>
      <c r="O30" s="57" t="e">
        <f>M30/F30</f>
        <v>#DIV/0!</v>
      </c>
    </row>
    <row r="31" spans="1:15" s="58" customFormat="1" ht="12.75" x14ac:dyDescent="0.2">
      <c r="A31" s="54" t="s">
        <v>32</v>
      </c>
      <c r="B31" s="106"/>
      <c r="C31" s="8"/>
      <c r="D31" s="8">
        <f>Jan!D31+Feb!D31+Mar!D31</f>
        <v>0</v>
      </c>
      <c r="E31" s="8">
        <f>Jan!E31+Feb!E31+Mar!E31</f>
        <v>5785832.7300000004</v>
      </c>
      <c r="F31" s="8">
        <f>D31+E31</f>
        <v>5785832.7300000004</v>
      </c>
      <c r="G31" s="8">
        <f>Jan!G31+Feb!G31+Mar!G31</f>
        <v>790581.48</v>
      </c>
      <c r="H31" s="8">
        <f>F31-G31</f>
        <v>4995251.25</v>
      </c>
      <c r="I31" s="55">
        <f>G31/F31</f>
        <v>0.13664091530001765</v>
      </c>
      <c r="J31" s="8">
        <f>Jan!J31+Feb!J31+Mar!J31</f>
        <v>0</v>
      </c>
      <c r="K31" s="8">
        <f>Jan!K31+Feb!K31+Mar!K31</f>
        <v>2454307.7000000002</v>
      </c>
      <c r="L31" s="55">
        <f>(K31+J31)/F31</f>
        <v>0.42419264685517449</v>
      </c>
      <c r="M31" s="8">
        <f>K31+G31+J31</f>
        <v>3244889.18</v>
      </c>
      <c r="N31" s="8">
        <f>H31-K31-J31</f>
        <v>2540943.5499999998</v>
      </c>
      <c r="O31" s="57">
        <f>M31/F31</f>
        <v>0.56083356215519209</v>
      </c>
    </row>
    <row r="32" spans="1:15" s="58" customFormat="1" ht="12.75" x14ac:dyDescent="0.2">
      <c r="A32" s="54" t="s">
        <v>33</v>
      </c>
      <c r="B32" s="106"/>
      <c r="C32" s="8"/>
      <c r="D32" s="8">
        <f>Jan!D32+Feb!D32+Mar!D32</f>
        <v>0</v>
      </c>
      <c r="E32" s="8">
        <f>Jan!E32+Feb!E32+Mar!E32</f>
        <v>0</v>
      </c>
      <c r="F32" s="8">
        <f>D32+E32</f>
        <v>0</v>
      </c>
      <c r="G32" s="8">
        <f>Jan!G32+Feb!G32+Mar!G32</f>
        <v>0</v>
      </c>
      <c r="H32" s="8">
        <f>F32-G32</f>
        <v>0</v>
      </c>
      <c r="I32" s="55" t="e">
        <f>G32/F32</f>
        <v>#DIV/0!</v>
      </c>
      <c r="J32" s="8">
        <f>Jan!J32+Feb!J32+Mar!J32</f>
        <v>0</v>
      </c>
      <c r="K32" s="8">
        <f>Jan!K32+Feb!K32+Mar!K32</f>
        <v>0</v>
      </c>
      <c r="L32" s="55" t="e">
        <f>(K32+J32)/F32</f>
        <v>#DIV/0!</v>
      </c>
      <c r="M32" s="8">
        <f>K32+G32+J32</f>
        <v>0</v>
      </c>
      <c r="N32" s="8">
        <f>H32-K32-J32</f>
        <v>0</v>
      </c>
      <c r="O32" s="57" t="e">
        <f>M32/F32</f>
        <v>#DIV/0!</v>
      </c>
    </row>
    <row r="33" spans="1:23" x14ac:dyDescent="0.25">
      <c r="A33" s="60"/>
      <c r="B33" s="107"/>
      <c r="C33" s="6"/>
      <c r="D33" s="6"/>
      <c r="E33" s="6"/>
      <c r="F33" s="6"/>
      <c r="G33" s="6"/>
      <c r="H33" s="6"/>
      <c r="I33" s="47"/>
      <c r="J33" s="44"/>
      <c r="K33" s="48"/>
      <c r="L33" s="47"/>
      <c r="M33" s="6"/>
      <c r="N33" s="6"/>
      <c r="O33" s="49"/>
    </row>
    <row r="34" spans="1:23" x14ac:dyDescent="0.25">
      <c r="A34" s="62" t="s">
        <v>40</v>
      </c>
      <c r="B34" s="105" t="s">
        <v>41</v>
      </c>
      <c r="C34" s="7">
        <f>SUM(C35:C37)</f>
        <v>0</v>
      </c>
      <c r="D34" s="7">
        <f>SUM(D35:D37)</f>
        <v>0</v>
      </c>
      <c r="E34" s="7">
        <f>SUM(E35:E37)</f>
        <v>0</v>
      </c>
      <c r="F34" s="52">
        <f>D34+E34</f>
        <v>0</v>
      </c>
      <c r="G34" s="52">
        <f>SUM(G35:G37)</f>
        <v>0</v>
      </c>
      <c r="H34" s="52">
        <f>F34-G34</f>
        <v>0</v>
      </c>
      <c r="I34" s="53" t="e">
        <f>G34/F34</f>
        <v>#DIV/0!</v>
      </c>
      <c r="J34" s="52">
        <f>SUM(J35:J37)</f>
        <v>0</v>
      </c>
      <c r="K34" s="52">
        <f>SUM(K35:K37)</f>
        <v>0</v>
      </c>
      <c r="L34" s="53" t="e">
        <f>(K34+J34)/F34</f>
        <v>#DIV/0!</v>
      </c>
      <c r="M34" s="52">
        <f>K34+G34+J34</f>
        <v>0</v>
      </c>
      <c r="N34" s="52">
        <f>H34-K34-J34</f>
        <v>0</v>
      </c>
      <c r="O34" s="53" t="e">
        <f>M34/F34</f>
        <v>#DIV/0!</v>
      </c>
    </row>
    <row r="35" spans="1:23" s="58" customFormat="1" ht="12.75" x14ac:dyDescent="0.2">
      <c r="A35" s="54" t="s">
        <v>31</v>
      </c>
      <c r="B35" s="106"/>
      <c r="C35" s="8"/>
      <c r="D35" s="8">
        <f>Jan!D35+Feb!D35+Mar!D35</f>
        <v>0</v>
      </c>
      <c r="E35" s="8">
        <f>Jan!E35+Feb!E35+Mar!E35</f>
        <v>0</v>
      </c>
      <c r="F35" s="8">
        <f>D35+E35</f>
        <v>0</v>
      </c>
      <c r="G35" s="8">
        <f>Jan!G35+Feb!G35+Mar!G35</f>
        <v>0</v>
      </c>
      <c r="H35" s="8">
        <f>F35-G35</f>
        <v>0</v>
      </c>
      <c r="I35" s="55" t="e">
        <f>G35/F35</f>
        <v>#DIV/0!</v>
      </c>
      <c r="J35" s="8">
        <f>Jan!J35+Feb!J35+Mar!J35</f>
        <v>0</v>
      </c>
      <c r="K35" s="8">
        <f>Jan!K35+Feb!K35+Mar!K35</f>
        <v>0</v>
      </c>
      <c r="L35" s="55" t="e">
        <f>(K35+J35)/F35</f>
        <v>#DIV/0!</v>
      </c>
      <c r="M35" s="8">
        <f>K35+G35+J35</f>
        <v>0</v>
      </c>
      <c r="N35" s="8">
        <f>H35-K35-J35</f>
        <v>0</v>
      </c>
      <c r="O35" s="57" t="e">
        <f>M35/F35</f>
        <v>#DIV/0!</v>
      </c>
    </row>
    <row r="36" spans="1:23" s="58" customFormat="1" ht="12.75" x14ac:dyDescent="0.2">
      <c r="A36" s="54" t="s">
        <v>32</v>
      </c>
      <c r="B36" s="106"/>
      <c r="C36" s="8"/>
      <c r="D36" s="8">
        <f>Jan!D36+Feb!D36+Mar!D36</f>
        <v>0</v>
      </c>
      <c r="E36" s="8">
        <f>Jan!E36+Feb!E36+Mar!E36</f>
        <v>0</v>
      </c>
      <c r="F36" s="8">
        <f>D36+E36</f>
        <v>0</v>
      </c>
      <c r="G36" s="8">
        <f>Jan!G36+Feb!G36+Mar!G36</f>
        <v>0</v>
      </c>
      <c r="H36" s="8">
        <f>F36-G36</f>
        <v>0</v>
      </c>
      <c r="I36" s="55" t="e">
        <f>G36/F36</f>
        <v>#DIV/0!</v>
      </c>
      <c r="J36" s="8">
        <f>Jan!J36+Feb!J36+Mar!J36</f>
        <v>0</v>
      </c>
      <c r="K36" s="8">
        <f>Jan!K36+Feb!K36+Mar!K36</f>
        <v>0</v>
      </c>
      <c r="L36" s="55" t="e">
        <f>(K36+J36)/F36</f>
        <v>#DIV/0!</v>
      </c>
      <c r="M36" s="8">
        <f>K36+G36+J36</f>
        <v>0</v>
      </c>
      <c r="N36" s="8">
        <f>H36-K36-J36</f>
        <v>0</v>
      </c>
      <c r="O36" s="57" t="e">
        <f>M36/F36</f>
        <v>#DIV/0!</v>
      </c>
    </row>
    <row r="37" spans="1:23" s="58" customFormat="1" ht="12.75" x14ac:dyDescent="0.2">
      <c r="A37" s="54" t="s">
        <v>33</v>
      </c>
      <c r="B37" s="106"/>
      <c r="C37" s="8"/>
      <c r="D37" s="8">
        <f>Jan!D37+Feb!D37+Mar!D37</f>
        <v>0</v>
      </c>
      <c r="E37" s="8">
        <f>Jan!E37+Feb!E37+Mar!E37</f>
        <v>0</v>
      </c>
      <c r="F37" s="8">
        <f>D37+E37</f>
        <v>0</v>
      </c>
      <c r="G37" s="8">
        <f>Jan!G37+Feb!G37+Mar!G37</f>
        <v>0</v>
      </c>
      <c r="H37" s="8">
        <f>F37-G37</f>
        <v>0</v>
      </c>
      <c r="I37" s="55" t="e">
        <f>G37/F37</f>
        <v>#DIV/0!</v>
      </c>
      <c r="J37" s="8">
        <f>Jan!J37+Feb!J37+Mar!J37</f>
        <v>0</v>
      </c>
      <c r="K37" s="8">
        <f>Jan!K37+Feb!K37+Mar!K37</f>
        <v>0</v>
      </c>
      <c r="L37" s="55" t="e">
        <f>(K37+J37)/F37</f>
        <v>#DIV/0!</v>
      </c>
      <c r="M37" s="8">
        <f>K37+G37+J37</f>
        <v>0</v>
      </c>
      <c r="N37" s="8">
        <f>H37-K37-J37</f>
        <v>0</v>
      </c>
      <c r="O37" s="57" t="e">
        <f>M37/F37</f>
        <v>#DIV/0!</v>
      </c>
    </row>
    <row r="38" spans="1:23" x14ac:dyDescent="0.25">
      <c r="A38" s="60"/>
      <c r="B38" s="107"/>
      <c r="C38" s="6"/>
      <c r="D38" s="6"/>
      <c r="E38" s="6"/>
      <c r="F38" s="6"/>
      <c r="G38" s="6"/>
      <c r="H38" s="6"/>
      <c r="I38" s="47"/>
      <c r="J38" s="44"/>
      <c r="K38" s="48"/>
      <c r="L38" s="47"/>
      <c r="M38" s="6"/>
      <c r="N38" s="6"/>
      <c r="O38" s="49"/>
    </row>
    <row r="39" spans="1:23" ht="30" x14ac:dyDescent="0.25">
      <c r="A39" s="51" t="s">
        <v>42</v>
      </c>
      <c r="B39" s="105" t="s">
        <v>43</v>
      </c>
      <c r="C39" s="7">
        <f>SUM(C40:C42)</f>
        <v>0</v>
      </c>
      <c r="D39" s="7">
        <f>SUM(D40:D42)</f>
        <v>0</v>
      </c>
      <c r="E39" s="7">
        <f>SUM(E40:E42)</f>
        <v>278019.88</v>
      </c>
      <c r="F39" s="52">
        <f>D39+E39</f>
        <v>278019.88</v>
      </c>
      <c r="G39" s="52">
        <f>SUM(G40:G42)</f>
        <v>153107.68</v>
      </c>
      <c r="H39" s="52">
        <f>F39-G39</f>
        <v>124912.20000000001</v>
      </c>
      <c r="I39" s="53">
        <f>G39/F39</f>
        <v>0.55070766881850319</v>
      </c>
      <c r="J39" s="52">
        <f>SUM(J40:J42)</f>
        <v>0</v>
      </c>
      <c r="K39" s="52">
        <f>SUM(K40:K42)</f>
        <v>6776.6900000000005</v>
      </c>
      <c r="L39" s="53">
        <f>(K39+J39)/F39</f>
        <v>2.4374839669738725E-2</v>
      </c>
      <c r="M39" s="52">
        <f>K39+G39+J39</f>
        <v>159884.37</v>
      </c>
      <c r="N39" s="52">
        <f>H39-K39-J39</f>
        <v>118135.51000000001</v>
      </c>
      <c r="O39" s="53">
        <f>M39/F39</f>
        <v>0.57508250848824194</v>
      </c>
    </row>
    <row r="40" spans="1:23" s="58" customFormat="1" ht="12.75" x14ac:dyDescent="0.2">
      <c r="A40" s="54" t="s">
        <v>31</v>
      </c>
      <c r="B40" s="106"/>
      <c r="C40" s="8"/>
      <c r="D40" s="8">
        <f>Jan!D40+Feb!D40+Mar!D40</f>
        <v>0</v>
      </c>
      <c r="E40" s="8">
        <f>Jan!E40+Feb!E40+Mar!E40</f>
        <v>0</v>
      </c>
      <c r="F40" s="8">
        <f>D40+E40</f>
        <v>0</v>
      </c>
      <c r="G40" s="8">
        <f>Jan!G40+Feb!G40+Mar!G40</f>
        <v>0</v>
      </c>
      <c r="H40" s="8">
        <f>F40-G40</f>
        <v>0</v>
      </c>
      <c r="I40" s="55" t="e">
        <f>G40/F40</f>
        <v>#DIV/0!</v>
      </c>
      <c r="J40" s="8">
        <f>Jan!J40+Feb!J40+Mar!J40</f>
        <v>0</v>
      </c>
      <c r="K40" s="8">
        <f>Jan!K40+Feb!K40+Mar!K40</f>
        <v>0</v>
      </c>
      <c r="L40" s="55" t="e">
        <f>(K40+J40)/F40</f>
        <v>#DIV/0!</v>
      </c>
      <c r="M40" s="8">
        <f>K40+G40+J40</f>
        <v>0</v>
      </c>
      <c r="N40" s="8">
        <f>H40-K40-J40</f>
        <v>0</v>
      </c>
      <c r="O40" s="57" t="e">
        <f>M40/F40</f>
        <v>#DIV/0!</v>
      </c>
    </row>
    <row r="41" spans="1:23" s="58" customFormat="1" ht="12.75" x14ac:dyDescent="0.2">
      <c r="A41" s="54" t="s">
        <v>32</v>
      </c>
      <c r="B41" s="106"/>
      <c r="C41" s="8"/>
      <c r="D41" s="8">
        <f>Jan!D41+Feb!D41+Mar!D41</f>
        <v>0</v>
      </c>
      <c r="E41" s="8">
        <f>Jan!E41+Feb!E41+Mar!E41</f>
        <v>278019.88</v>
      </c>
      <c r="F41" s="8">
        <f>D41+E41</f>
        <v>278019.88</v>
      </c>
      <c r="G41" s="8">
        <f>Jan!G41+Feb!G41+Mar!G41</f>
        <v>153107.68</v>
      </c>
      <c r="H41" s="8">
        <f>F41-G41</f>
        <v>124912.20000000001</v>
      </c>
      <c r="I41" s="55">
        <f>G41/F41</f>
        <v>0.55070766881850319</v>
      </c>
      <c r="J41" s="8">
        <f>Jan!J41+Feb!J41+Mar!J41</f>
        <v>0</v>
      </c>
      <c r="K41" s="8">
        <f>Jan!K41+Feb!K41+Mar!K41</f>
        <v>6776.6900000000005</v>
      </c>
      <c r="L41" s="55">
        <f>(K41+J41)/F41</f>
        <v>2.4374839669738725E-2</v>
      </c>
      <c r="M41" s="8">
        <f>K41+G41+J41</f>
        <v>159884.37</v>
      </c>
      <c r="N41" s="8">
        <f>H41-K41-J41</f>
        <v>118135.51000000001</v>
      </c>
      <c r="O41" s="57">
        <f>M41/F41</f>
        <v>0.57508250848824194</v>
      </c>
    </row>
    <row r="42" spans="1:23" s="58" customFormat="1" ht="12.75" x14ac:dyDescent="0.2">
      <c r="A42" s="54" t="s">
        <v>33</v>
      </c>
      <c r="B42" s="106"/>
      <c r="C42" s="8"/>
      <c r="D42" s="8">
        <f>Jan!D42+Feb!D42+Mar!D42</f>
        <v>0</v>
      </c>
      <c r="E42" s="8">
        <f>Jan!E42+Feb!E42+Mar!E42</f>
        <v>0</v>
      </c>
      <c r="F42" s="8">
        <f>D42+E42</f>
        <v>0</v>
      </c>
      <c r="G42" s="8">
        <f>Jan!G42+Feb!G42+Mar!G42</f>
        <v>0</v>
      </c>
      <c r="H42" s="8">
        <f>F42-G42</f>
        <v>0</v>
      </c>
      <c r="I42" s="55" t="e">
        <f>G42/F42</f>
        <v>#DIV/0!</v>
      </c>
      <c r="J42" s="8">
        <f>Jan!J42+Feb!J42+Mar!J42</f>
        <v>0</v>
      </c>
      <c r="K42" s="8">
        <f>Jan!K42+Feb!K42+Mar!K42</f>
        <v>0</v>
      </c>
      <c r="L42" s="55" t="e">
        <f>(K42+J42)/F42</f>
        <v>#DIV/0!</v>
      </c>
      <c r="M42" s="8">
        <f>K42+G42+J42</f>
        <v>0</v>
      </c>
      <c r="N42" s="8">
        <f>H42-K42-J42</f>
        <v>0</v>
      </c>
      <c r="O42" s="57" t="e">
        <f>M42/F42</f>
        <v>#DIV/0!</v>
      </c>
    </row>
    <row r="43" spans="1:23" x14ac:dyDescent="0.25">
      <c r="A43" s="60"/>
      <c r="B43" s="107"/>
      <c r="C43" s="6"/>
      <c r="D43" s="6"/>
      <c r="E43" s="6"/>
      <c r="F43" s="6"/>
      <c r="G43" s="6"/>
      <c r="H43" s="6"/>
      <c r="I43" s="47"/>
      <c r="J43" s="44"/>
      <c r="K43" s="48"/>
      <c r="L43" s="47"/>
      <c r="M43" s="6"/>
      <c r="N43" s="6"/>
      <c r="O43" s="49"/>
      <c r="P43" s="265"/>
      <c r="Q43" s="265"/>
      <c r="R43" s="265"/>
      <c r="S43" s="265"/>
      <c r="T43" s="265"/>
      <c r="U43" s="265"/>
      <c r="V43" s="265"/>
      <c r="W43" s="265"/>
    </row>
    <row r="44" spans="1:23" ht="30" x14ac:dyDescent="0.25">
      <c r="A44" s="51" t="s">
        <v>44</v>
      </c>
      <c r="B44" s="105" t="s">
        <v>45</v>
      </c>
      <c r="C44" s="7">
        <f>SUM(C45:C47)</f>
        <v>0</v>
      </c>
      <c r="D44" s="7">
        <f>SUM(D45:D47)</f>
        <v>0</v>
      </c>
      <c r="E44" s="7">
        <f>SUM(E45:E47)</f>
        <v>0</v>
      </c>
      <c r="F44" s="52">
        <f>D44+E44</f>
        <v>0</v>
      </c>
      <c r="G44" s="52">
        <f>SUM(G45:G47)</f>
        <v>0</v>
      </c>
      <c r="H44" s="52">
        <f>F44-G44</f>
        <v>0</v>
      </c>
      <c r="I44" s="53" t="e">
        <f>G44/F44</f>
        <v>#DIV/0!</v>
      </c>
      <c r="J44" s="52">
        <f>SUM(J45:J47)</f>
        <v>0</v>
      </c>
      <c r="K44" s="52">
        <f>SUM(K45:K47)</f>
        <v>0</v>
      </c>
      <c r="L44" s="53" t="e">
        <f>(K44+J44)/F44</f>
        <v>#DIV/0!</v>
      </c>
      <c r="M44" s="52">
        <f>K44+G44+J44</f>
        <v>0</v>
      </c>
      <c r="N44" s="52">
        <f>H44-K44-J44</f>
        <v>0</v>
      </c>
      <c r="O44" s="53" t="e">
        <f>M44/F44</f>
        <v>#DIV/0!</v>
      </c>
      <c r="P44" s="265"/>
      <c r="Q44" s="265"/>
      <c r="R44" s="265"/>
      <c r="S44" s="265"/>
      <c r="T44" s="265"/>
      <c r="U44" s="265"/>
      <c r="V44" s="265"/>
      <c r="W44" s="265"/>
    </row>
    <row r="45" spans="1:23" s="58" customFormat="1" ht="12.75" x14ac:dyDescent="0.2">
      <c r="A45" s="54" t="s">
        <v>31</v>
      </c>
      <c r="B45" s="106"/>
      <c r="C45" s="8"/>
      <c r="D45" s="8">
        <f>Jan!D45+Feb!D45+Mar!D45</f>
        <v>0</v>
      </c>
      <c r="E45" s="8">
        <f>Jan!E45+Feb!E45+Mar!E45</f>
        <v>0</v>
      </c>
      <c r="F45" s="8">
        <f>D45+E45</f>
        <v>0</v>
      </c>
      <c r="G45" s="8">
        <f>Jan!G45+Feb!G45+Mar!G45</f>
        <v>0</v>
      </c>
      <c r="H45" s="8">
        <f>F45-G45</f>
        <v>0</v>
      </c>
      <c r="I45" s="55" t="e">
        <f>G45/F45</f>
        <v>#DIV/0!</v>
      </c>
      <c r="J45" s="8">
        <f>Jan!J45+Feb!J45+Mar!J45</f>
        <v>0</v>
      </c>
      <c r="K45" s="8">
        <f>Jan!K45+Feb!K45+Mar!K45</f>
        <v>0</v>
      </c>
      <c r="L45" s="55" t="e">
        <f>(K45+J45)/F45</f>
        <v>#DIV/0!</v>
      </c>
      <c r="M45" s="8">
        <f>K45+G45+J45</f>
        <v>0</v>
      </c>
      <c r="N45" s="8">
        <f>H45-K45-J45</f>
        <v>0</v>
      </c>
      <c r="O45" s="57" t="e">
        <f>M45/F45</f>
        <v>#DIV/0!</v>
      </c>
      <c r="P45" s="266"/>
      <c r="Q45" s="266"/>
      <c r="R45" s="266"/>
      <c r="S45" s="266"/>
      <c r="T45" s="266"/>
      <c r="U45" s="266"/>
      <c r="V45" s="266"/>
      <c r="W45" s="266"/>
    </row>
    <row r="46" spans="1:23" s="58" customFormat="1" ht="12.75" x14ac:dyDescent="0.2">
      <c r="A46" s="54" t="s">
        <v>32</v>
      </c>
      <c r="B46" s="106"/>
      <c r="C46" s="8"/>
      <c r="D46" s="8">
        <f>Jan!D46+Feb!D46+Mar!D46</f>
        <v>0</v>
      </c>
      <c r="E46" s="8">
        <f>Jan!E46+Feb!E46+Mar!E46</f>
        <v>0</v>
      </c>
      <c r="F46" s="8">
        <f>D46+E46</f>
        <v>0</v>
      </c>
      <c r="G46" s="8">
        <f>Jan!G46+Feb!G46+Mar!G46</f>
        <v>0</v>
      </c>
      <c r="H46" s="8">
        <f>F46-G46</f>
        <v>0</v>
      </c>
      <c r="I46" s="55" t="e">
        <f>G46/F46</f>
        <v>#DIV/0!</v>
      </c>
      <c r="J46" s="8">
        <f>Jan!J46+Feb!J46+Mar!J46</f>
        <v>0</v>
      </c>
      <c r="K46" s="8">
        <f>Jan!K46+Feb!K46+Mar!K46</f>
        <v>0</v>
      </c>
      <c r="L46" s="55" t="e">
        <f>(K46+J46)/F46</f>
        <v>#DIV/0!</v>
      </c>
      <c r="M46" s="8">
        <f>K46+G46+J46</f>
        <v>0</v>
      </c>
      <c r="N46" s="8">
        <f>H46-K46-J46</f>
        <v>0</v>
      </c>
      <c r="O46" s="57" t="e">
        <f>M46/F46</f>
        <v>#DIV/0!</v>
      </c>
      <c r="P46" s="266"/>
      <c r="Q46" s="266"/>
      <c r="R46" s="266"/>
      <c r="S46" s="266"/>
      <c r="T46" s="266"/>
      <c r="U46" s="266"/>
      <c r="V46" s="266"/>
      <c r="W46" s="266"/>
    </row>
    <row r="47" spans="1:23" s="58" customFormat="1" ht="12.75" x14ac:dyDescent="0.2">
      <c r="A47" s="54" t="s">
        <v>33</v>
      </c>
      <c r="B47" s="106"/>
      <c r="C47" s="8"/>
      <c r="D47" s="8">
        <f>Jan!D47+Feb!D47+Mar!D47</f>
        <v>0</v>
      </c>
      <c r="E47" s="8">
        <f>Jan!E47+Feb!E47+Mar!E47</f>
        <v>0</v>
      </c>
      <c r="F47" s="8">
        <f>D47+E47</f>
        <v>0</v>
      </c>
      <c r="G47" s="8">
        <f>Jan!G47+Feb!G47+Mar!G47</f>
        <v>0</v>
      </c>
      <c r="H47" s="8">
        <f>F47-G47</f>
        <v>0</v>
      </c>
      <c r="I47" s="55" t="e">
        <f>G47/F47</f>
        <v>#DIV/0!</v>
      </c>
      <c r="J47" s="8">
        <f>Jan!J47+Feb!J47+Mar!J47</f>
        <v>0</v>
      </c>
      <c r="K47" s="8">
        <f>Jan!K47+Feb!K47+Mar!K47</f>
        <v>0</v>
      </c>
      <c r="L47" s="55" t="e">
        <f>(K47+J47)/F47</f>
        <v>#DIV/0!</v>
      </c>
      <c r="M47" s="8">
        <f>K47+G47+J47</f>
        <v>0</v>
      </c>
      <c r="N47" s="8">
        <f>H47-K47-J47</f>
        <v>0</v>
      </c>
      <c r="O47" s="57" t="e">
        <f>M47/F47</f>
        <v>#DIV/0!</v>
      </c>
      <c r="P47" s="266"/>
      <c r="Q47" s="266"/>
      <c r="R47" s="266"/>
      <c r="S47" s="266"/>
      <c r="T47" s="266"/>
      <c r="U47" s="266"/>
      <c r="V47" s="266"/>
      <c r="W47" s="266"/>
    </row>
    <row r="48" spans="1:23" x14ac:dyDescent="0.25">
      <c r="A48" s="60"/>
      <c r="B48" s="107"/>
      <c r="C48" s="6"/>
      <c r="D48" s="6"/>
      <c r="E48" s="6"/>
      <c r="F48" s="6"/>
      <c r="G48" s="6"/>
      <c r="H48" s="6"/>
      <c r="I48" s="47"/>
      <c r="J48" s="44"/>
      <c r="K48" s="48"/>
      <c r="L48" s="47"/>
      <c r="M48" s="6"/>
      <c r="N48" s="6"/>
      <c r="O48" s="49"/>
      <c r="P48" s="265"/>
      <c r="Q48" s="265"/>
      <c r="R48" s="265"/>
      <c r="S48" s="265"/>
      <c r="T48" s="265"/>
      <c r="U48" s="265"/>
      <c r="V48" s="265"/>
      <c r="W48" s="265"/>
    </row>
    <row r="49" spans="1:23" s="164" customFormat="1" ht="30" x14ac:dyDescent="0.25">
      <c r="A49" s="152" t="s">
        <v>158</v>
      </c>
      <c r="B49" s="153" t="s">
        <v>159</v>
      </c>
      <c r="C49" s="154">
        <f>SUM(C50:C52)</f>
        <v>0</v>
      </c>
      <c r="D49" s="154">
        <v>0</v>
      </c>
      <c r="E49" s="154">
        <f>SUM(E50:E52)</f>
        <v>1254255.1599999999</v>
      </c>
      <c r="F49" s="155">
        <f>SUM(F50:F52)</f>
        <v>1254255.1599999999</v>
      </c>
      <c r="G49" s="154">
        <f>SUM(G50:G52)</f>
        <v>517374.11</v>
      </c>
      <c r="H49" s="154">
        <f>F49-G49</f>
        <v>736881.04999999993</v>
      </c>
      <c r="I49" s="156">
        <f>G49/F49</f>
        <v>0.41249510187384841</v>
      </c>
      <c r="J49" s="157"/>
      <c r="K49" s="52">
        <f>SUM(K50:K52)</f>
        <v>467046.01999999996</v>
      </c>
      <c r="L49" s="156">
        <f>(K49+J49)/F49</f>
        <v>0.37236922349994556</v>
      </c>
      <c r="M49" s="154">
        <f>K49+J49+G49</f>
        <v>984420.12999999989</v>
      </c>
      <c r="N49" s="154">
        <f>H49-K49-J49</f>
        <v>269835.02999999997</v>
      </c>
      <c r="O49" s="159">
        <f>M49/F49</f>
        <v>0.78486432537379391</v>
      </c>
      <c r="P49" s="268"/>
      <c r="Q49" s="267"/>
      <c r="R49" s="268"/>
      <c r="S49" s="268"/>
      <c r="T49" s="268"/>
      <c r="U49" s="267"/>
      <c r="V49" s="267"/>
      <c r="W49" s="267"/>
    </row>
    <row r="50" spans="1:23" s="164" customFormat="1" ht="12.75" x14ac:dyDescent="0.2">
      <c r="A50" s="165" t="s">
        <v>31</v>
      </c>
      <c r="B50" s="166"/>
      <c r="C50" s="167">
        <v>0</v>
      </c>
      <c r="D50" s="167"/>
      <c r="E50" s="167"/>
      <c r="F50" s="144">
        <f>E50+D50</f>
        <v>0</v>
      </c>
      <c r="G50" s="167">
        <f>SUM(D50:F50)</f>
        <v>0</v>
      </c>
      <c r="H50" s="167">
        <v>0</v>
      </c>
      <c r="I50" s="168"/>
      <c r="J50" s="169"/>
      <c r="K50" s="189"/>
      <c r="L50" s="168"/>
      <c r="M50" s="167"/>
      <c r="N50" s="167"/>
      <c r="O50" s="170"/>
      <c r="P50" s="268"/>
      <c r="Q50" s="267"/>
      <c r="R50" s="268"/>
      <c r="S50" s="268"/>
      <c r="T50" s="268"/>
      <c r="U50" s="267"/>
      <c r="V50" s="267"/>
      <c r="W50" s="267"/>
    </row>
    <row r="51" spans="1:23" s="164" customFormat="1" ht="12.75" x14ac:dyDescent="0.2">
      <c r="A51" s="165" t="s">
        <v>32</v>
      </c>
      <c r="B51" s="166"/>
      <c r="C51" s="167">
        <v>0</v>
      </c>
      <c r="D51" s="167"/>
      <c r="E51" s="167">
        <f>Mar!E51+Feb!E51+Jan!E51</f>
        <v>1254255.1599999999</v>
      </c>
      <c r="F51" s="144">
        <f>E51+D51</f>
        <v>1254255.1599999999</v>
      </c>
      <c r="G51" s="190">
        <f>Mar!G51+Feb!G51+Jan!G51</f>
        <v>517374.11</v>
      </c>
      <c r="H51" s="167">
        <f>F51-G51</f>
        <v>736881.04999999993</v>
      </c>
      <c r="I51" s="168">
        <f>G51/F51</f>
        <v>0.41249510187384841</v>
      </c>
      <c r="J51" s="169"/>
      <c r="K51" s="8">
        <f>Jan!K51+Feb!K51+Mar!K51</f>
        <v>467046.01999999996</v>
      </c>
      <c r="L51" s="168">
        <f>(J51+K51)/F51</f>
        <v>0.37236922349994556</v>
      </c>
      <c r="M51" s="167">
        <f>K51+J51+G51</f>
        <v>984420.12999999989</v>
      </c>
      <c r="N51" s="8">
        <f>H51-K51-J51</f>
        <v>269835.02999999997</v>
      </c>
      <c r="O51" s="170">
        <f>M51/F51</f>
        <v>0.78486432537379391</v>
      </c>
      <c r="P51" s="268"/>
      <c r="Q51" s="267"/>
      <c r="R51" s="268"/>
      <c r="S51" s="268"/>
      <c r="T51" s="268"/>
      <c r="U51" s="267"/>
      <c r="V51" s="267"/>
      <c r="W51" s="267"/>
    </row>
    <row r="52" spans="1:23" s="178" customFormat="1" x14ac:dyDescent="0.25">
      <c r="A52" s="165" t="s">
        <v>33</v>
      </c>
      <c r="B52" s="166"/>
      <c r="C52" s="172">
        <v>0</v>
      </c>
      <c r="D52" s="172"/>
      <c r="E52" s="172"/>
      <c r="F52" s="140">
        <v>0</v>
      </c>
      <c r="G52" s="172"/>
      <c r="H52" s="172">
        <v>0</v>
      </c>
      <c r="I52" s="173"/>
      <c r="J52" s="174"/>
      <c r="K52" s="142"/>
      <c r="L52" s="173"/>
      <c r="M52" s="172"/>
      <c r="N52" s="175"/>
      <c r="O52" s="176"/>
      <c r="P52" s="270"/>
      <c r="Q52" s="269"/>
      <c r="R52" s="270"/>
      <c r="S52" s="270"/>
      <c r="T52" s="270"/>
      <c r="U52" s="269"/>
      <c r="V52" s="269"/>
      <c r="W52" s="269"/>
    </row>
    <row r="53" spans="1:23" x14ac:dyDescent="0.25">
      <c r="A53" s="45" t="s">
        <v>46</v>
      </c>
      <c r="B53" s="105"/>
      <c r="C53" s="6"/>
      <c r="D53" s="6"/>
      <c r="E53" s="6"/>
      <c r="F53" s="6"/>
      <c r="G53" s="6"/>
      <c r="H53" s="6"/>
      <c r="I53" s="47"/>
      <c r="J53" s="44"/>
      <c r="K53" s="48"/>
      <c r="L53" s="47"/>
      <c r="M53" s="6"/>
      <c r="N53" s="6"/>
      <c r="O53" s="49"/>
      <c r="P53" s="265"/>
      <c r="Q53" s="265"/>
      <c r="R53" s="265"/>
      <c r="S53" s="265"/>
      <c r="T53" s="265"/>
      <c r="U53" s="265"/>
      <c r="V53" s="265"/>
      <c r="W53" s="265"/>
    </row>
    <row r="54" spans="1:23" x14ac:dyDescent="0.25">
      <c r="A54" s="64"/>
      <c r="B54" s="105"/>
      <c r="C54" s="6"/>
      <c r="D54" s="6"/>
      <c r="E54" s="6"/>
      <c r="F54" s="6"/>
      <c r="G54" s="6"/>
      <c r="H54" s="6"/>
      <c r="I54" s="47"/>
      <c r="J54" s="44"/>
      <c r="K54" s="48"/>
      <c r="L54" s="47"/>
      <c r="M54" s="6"/>
      <c r="N54" s="6"/>
      <c r="O54" s="49"/>
      <c r="P54" s="265"/>
      <c r="Q54" s="265"/>
      <c r="R54" s="265"/>
      <c r="S54" s="265"/>
      <c r="T54" s="265"/>
      <c r="U54" s="265"/>
      <c r="V54" s="265"/>
      <c r="W54" s="265"/>
    </row>
    <row r="55" spans="1:23" ht="45" x14ac:dyDescent="0.25">
      <c r="A55" s="51" t="s">
        <v>160</v>
      </c>
      <c r="B55" s="105" t="s">
        <v>48</v>
      </c>
      <c r="C55" s="7">
        <f>SUM(C56:C58)</f>
        <v>0</v>
      </c>
      <c r="D55" s="7">
        <f>SUM(D56:D58)</f>
        <v>893000</v>
      </c>
      <c r="E55" s="7">
        <f>SUM(E56:E58)</f>
        <v>0</v>
      </c>
      <c r="F55" s="52">
        <f>D55+E55</f>
        <v>893000</v>
      </c>
      <c r="G55" s="52">
        <f>SUM(G56:G58)</f>
        <v>799484.66</v>
      </c>
      <c r="H55" s="52">
        <f>F55-G55</f>
        <v>93515.339999999967</v>
      </c>
      <c r="I55" s="53">
        <f>G55/F55</f>
        <v>0.89527957446808515</v>
      </c>
      <c r="J55" s="52">
        <f>SUM(J56:J58)</f>
        <v>0</v>
      </c>
      <c r="K55" s="52">
        <f>SUM(K56:K58)</f>
        <v>74100</v>
      </c>
      <c r="L55" s="53">
        <f>(K55+J55)/F55</f>
        <v>8.2978723404255314E-2</v>
      </c>
      <c r="M55" s="52">
        <f>K55+G55+J55</f>
        <v>873584.66</v>
      </c>
      <c r="N55" s="52">
        <f>H55-K55-J55</f>
        <v>19415.339999999967</v>
      </c>
      <c r="O55" s="53">
        <f>M55/F55</f>
        <v>0.97825829787234042</v>
      </c>
      <c r="P55" s="265"/>
      <c r="Q55" s="265"/>
      <c r="R55" s="265"/>
      <c r="S55" s="265"/>
      <c r="T55" s="265"/>
      <c r="U55" s="265"/>
      <c r="V55" s="265"/>
      <c r="W55" s="265"/>
    </row>
    <row r="56" spans="1:23" s="58" customFormat="1" ht="12.75" x14ac:dyDescent="0.2">
      <c r="A56" s="54" t="s">
        <v>31</v>
      </c>
      <c r="B56" s="106"/>
      <c r="C56" s="8"/>
      <c r="D56" s="8">
        <f>Jan!D56+Feb!D56+Mar!D56</f>
        <v>562000</v>
      </c>
      <c r="E56" s="8">
        <f>Jan!E56+Feb!E56+Mar!E56</f>
        <v>0</v>
      </c>
      <c r="F56" s="8">
        <f>D56+E56</f>
        <v>562000</v>
      </c>
      <c r="G56" s="8">
        <f>Jan!G56+Feb!G56+Mar!G56</f>
        <v>714669.92</v>
      </c>
      <c r="H56" s="8">
        <f>F56-G56</f>
        <v>-152669.92000000004</v>
      </c>
      <c r="I56" s="55">
        <f>G56/F56</f>
        <v>1.2716546619217082</v>
      </c>
      <c r="J56" s="8">
        <f>Jan!J56+Feb!J56+Mar!J56</f>
        <v>0</v>
      </c>
      <c r="K56" s="8">
        <f>Jan!K56+Feb!K56+Mar!K56</f>
        <v>100</v>
      </c>
      <c r="L56" s="55">
        <f>(K56+J56)/F56</f>
        <v>1.7793594306049823E-4</v>
      </c>
      <c r="M56" s="8">
        <f>K56+G56+J56</f>
        <v>714769.92000000004</v>
      </c>
      <c r="N56" s="8">
        <f>H56-K56-J56</f>
        <v>-152769.92000000004</v>
      </c>
      <c r="O56" s="57">
        <f>M56/F56</f>
        <v>1.2718325978647687</v>
      </c>
    </row>
    <row r="57" spans="1:23" s="58" customFormat="1" ht="12.75" x14ac:dyDescent="0.2">
      <c r="A57" s="54" t="s">
        <v>32</v>
      </c>
      <c r="B57" s="106"/>
      <c r="C57" s="8"/>
      <c r="D57" s="8">
        <f>Jan!D57+Feb!D57+Mar!D57</f>
        <v>331000</v>
      </c>
      <c r="E57" s="8">
        <f>Jan!E57+Feb!E57+Mar!E57</f>
        <v>0</v>
      </c>
      <c r="F57" s="8">
        <f>D57+E57</f>
        <v>331000</v>
      </c>
      <c r="G57" s="8">
        <f>Jan!G57+Feb!G57+Mar!G57</f>
        <v>84814.74</v>
      </c>
      <c r="H57" s="8">
        <f>F57-G57</f>
        <v>246185.26</v>
      </c>
      <c r="I57" s="55">
        <f>G57/F57</f>
        <v>0.25623788519637464</v>
      </c>
      <c r="J57" s="8">
        <f>Jan!J57+Feb!J57+Mar!J57</f>
        <v>0</v>
      </c>
      <c r="K57" s="8">
        <f>Jan!K57+Feb!K57+Mar!K57</f>
        <v>74000</v>
      </c>
      <c r="L57" s="55">
        <f>(K57+J57)/F57</f>
        <v>0.22356495468277945</v>
      </c>
      <c r="M57" s="8">
        <f>K57+G57+J57</f>
        <v>158814.74</v>
      </c>
      <c r="N57" s="8">
        <f>H57-K57-J57</f>
        <v>172185.26</v>
      </c>
      <c r="O57" s="57">
        <f>M57/F57</f>
        <v>0.47980283987915406</v>
      </c>
    </row>
    <row r="58" spans="1:23" s="58" customFormat="1" ht="12.75" x14ac:dyDescent="0.2">
      <c r="A58" s="54" t="s">
        <v>33</v>
      </c>
      <c r="B58" s="106"/>
      <c r="C58" s="8"/>
      <c r="D58" s="8">
        <f>Jan!D58+Feb!D58+Mar!D58</f>
        <v>0</v>
      </c>
      <c r="E58" s="8">
        <f>Jan!E58+Feb!E58+Mar!E58</f>
        <v>0</v>
      </c>
      <c r="F58" s="8">
        <f>D58+E58</f>
        <v>0</v>
      </c>
      <c r="G58" s="8">
        <f>Jan!G58+Feb!G58+Mar!G58</f>
        <v>0</v>
      </c>
      <c r="H58" s="8">
        <f>F58-G58</f>
        <v>0</v>
      </c>
      <c r="I58" s="55" t="e">
        <f>G58/F58</f>
        <v>#DIV/0!</v>
      </c>
      <c r="J58" s="8">
        <f>Jan!J58+Feb!J58+Mar!J58</f>
        <v>0</v>
      </c>
      <c r="K58" s="8">
        <f>Jan!K58+Feb!K58+Mar!K58</f>
        <v>0</v>
      </c>
      <c r="L58" s="55" t="e">
        <f>(K58+J58)/F58</f>
        <v>#DIV/0!</v>
      </c>
      <c r="M58" s="8">
        <f>K58+G58+J58</f>
        <v>0</v>
      </c>
      <c r="N58" s="8">
        <f>H58-K58-J58</f>
        <v>0</v>
      </c>
      <c r="O58" s="57" t="e">
        <f>M58/F58</f>
        <v>#DIV/0!</v>
      </c>
    </row>
    <row r="59" spans="1:23" x14ac:dyDescent="0.25">
      <c r="A59" s="60"/>
      <c r="B59" s="107"/>
      <c r="C59" s="6"/>
      <c r="D59" s="6"/>
      <c r="E59" s="6"/>
      <c r="F59" s="6"/>
      <c r="G59" s="6"/>
      <c r="H59" s="6"/>
      <c r="I59" s="47"/>
      <c r="J59" s="44"/>
      <c r="K59" s="48"/>
      <c r="L59" s="47"/>
      <c r="M59" s="6"/>
      <c r="N59" s="6"/>
      <c r="O59" s="49"/>
    </row>
    <row r="60" spans="1:23" s="23" customFormat="1" x14ac:dyDescent="0.25">
      <c r="A60" s="62" t="s">
        <v>49</v>
      </c>
      <c r="B60" s="108"/>
      <c r="C60" s="7">
        <f>SUM(C61:C63)</f>
        <v>0</v>
      </c>
      <c r="D60" s="7">
        <f>SUM(D61:D63)</f>
        <v>893000</v>
      </c>
      <c r="E60" s="7">
        <f>SUM(E61:E63)</f>
        <v>7318107.7700000005</v>
      </c>
      <c r="F60" s="7">
        <f>D60+E60</f>
        <v>8211107.7700000005</v>
      </c>
      <c r="G60" s="7">
        <f>SUM(G61:G63)</f>
        <v>2260547.9299999997</v>
      </c>
      <c r="H60" s="7">
        <f>F60-G60</f>
        <v>5950559.8400000008</v>
      </c>
      <c r="I60" s="53">
        <f>G60/F60</f>
        <v>0.27530364882788522</v>
      </c>
      <c r="J60" s="7">
        <f>SUM(J61:J63)</f>
        <v>0</v>
      </c>
      <c r="K60" s="7">
        <f>SUM(K61:K63)</f>
        <v>3002230.41</v>
      </c>
      <c r="L60" s="53">
        <f>(K60+J60)/F60</f>
        <v>0.3656303746211822</v>
      </c>
      <c r="M60" s="7">
        <f>K60+G60+J60</f>
        <v>5262778.34</v>
      </c>
      <c r="N60" s="7">
        <f>H60-K60-J60</f>
        <v>2948329.4300000006</v>
      </c>
      <c r="O60" s="63">
        <f>M60/F60</f>
        <v>0.64093402344906736</v>
      </c>
    </row>
    <row r="61" spans="1:23" s="23" customFormat="1" x14ac:dyDescent="0.25">
      <c r="A61" s="45" t="s">
        <v>31</v>
      </c>
      <c r="B61" s="108"/>
      <c r="C61" s="7">
        <f>+C30+C35+C40+C45+C56</f>
        <v>0</v>
      </c>
      <c r="D61" s="7">
        <f>+D30+D35+D40+D45+D56</f>
        <v>562000</v>
      </c>
      <c r="E61" s="7">
        <f>+E30+E35+E40+E45+E56</f>
        <v>0</v>
      </c>
      <c r="F61" s="7">
        <f>D61+E61</f>
        <v>562000</v>
      </c>
      <c r="G61" s="7">
        <f>+G30+G35+G40+G45+G56</f>
        <v>714669.92</v>
      </c>
      <c r="H61" s="7">
        <f>F61-G61</f>
        <v>-152669.92000000004</v>
      </c>
      <c r="I61" s="53">
        <f>G61/F61</f>
        <v>1.2716546619217082</v>
      </c>
      <c r="J61" s="7">
        <f t="shared" ref="J61:K63" si="2">+J30+J35+J40+J45+J56</f>
        <v>0</v>
      </c>
      <c r="K61" s="7">
        <f t="shared" si="2"/>
        <v>100</v>
      </c>
      <c r="L61" s="53">
        <f>(K61+J61)/F61</f>
        <v>1.7793594306049823E-4</v>
      </c>
      <c r="M61" s="7">
        <f>K61+G61+J61</f>
        <v>714769.92000000004</v>
      </c>
      <c r="N61" s="7">
        <f>H61-K61-J61</f>
        <v>-152769.92000000004</v>
      </c>
      <c r="O61" s="63">
        <f>M61/F61</f>
        <v>1.2718325978647687</v>
      </c>
    </row>
    <row r="62" spans="1:23" s="23" customFormat="1" x14ac:dyDescent="0.25">
      <c r="A62" s="45" t="s">
        <v>32</v>
      </c>
      <c r="B62" s="108"/>
      <c r="C62" s="7">
        <f>+C31+C36+C41+C46+C57</f>
        <v>0</v>
      </c>
      <c r="D62" s="7">
        <f>+D31+D36+D41+D46+D57</f>
        <v>331000</v>
      </c>
      <c r="E62" s="7">
        <f>+E31+E36+E41+E46+E57+E51</f>
        <v>7318107.7700000005</v>
      </c>
      <c r="F62" s="7">
        <f>D62+E62</f>
        <v>7649107.7700000005</v>
      </c>
      <c r="G62" s="7">
        <f>+G31+G36+G41+G46+G57+G51</f>
        <v>1545878.0099999998</v>
      </c>
      <c r="H62" s="7">
        <f>F62-G62</f>
        <v>6103229.7600000007</v>
      </c>
      <c r="I62" s="53">
        <f>G62/F62</f>
        <v>0.20209912796143015</v>
      </c>
      <c r="J62" s="7">
        <f t="shared" si="2"/>
        <v>0</v>
      </c>
      <c r="K62" s="7">
        <f>+K31+K36+K41+K46+K57+K51</f>
        <v>3002130.41</v>
      </c>
      <c r="L62" s="53">
        <f>(K62+J62)/F62</f>
        <v>0.39248112332453122</v>
      </c>
      <c r="M62" s="7">
        <f>K62+G62+J62</f>
        <v>4548008.42</v>
      </c>
      <c r="N62" s="7">
        <f>H62-K62-J62</f>
        <v>3101099.3500000006</v>
      </c>
      <c r="O62" s="63">
        <f>M62/F62</f>
        <v>0.59458025128596137</v>
      </c>
    </row>
    <row r="63" spans="1:23" s="23" customFormat="1" x14ac:dyDescent="0.25">
      <c r="A63" s="45" t="s">
        <v>33</v>
      </c>
      <c r="B63" s="108"/>
      <c r="C63" s="7">
        <f>+C32+C37+C42+C47+C58</f>
        <v>0</v>
      </c>
      <c r="D63" s="7">
        <f>+D32+D37+D42+D47+D58</f>
        <v>0</v>
      </c>
      <c r="E63" s="7">
        <f>+E32+E37+E42+E47+E58</f>
        <v>0</v>
      </c>
      <c r="F63" s="7">
        <f>D63+E63</f>
        <v>0</v>
      </c>
      <c r="G63" s="7">
        <f>+G32+G37+G42+G47+G58</f>
        <v>0</v>
      </c>
      <c r="H63" s="7">
        <f>F63-G63</f>
        <v>0</v>
      </c>
      <c r="I63" s="53" t="e">
        <f>G63/F63</f>
        <v>#DIV/0!</v>
      </c>
      <c r="J63" s="7">
        <f t="shared" si="2"/>
        <v>0</v>
      </c>
      <c r="K63" s="7">
        <f t="shared" si="2"/>
        <v>0</v>
      </c>
      <c r="L63" s="53" t="e">
        <f>(K63+J63)/F63</f>
        <v>#DIV/0!</v>
      </c>
      <c r="M63" s="7">
        <f>K63+G63+J63</f>
        <v>0</v>
      </c>
      <c r="N63" s="7">
        <f>H63-K63-J63</f>
        <v>0</v>
      </c>
      <c r="O63" s="63" t="e">
        <f>M63/F63</f>
        <v>#DIV/0!</v>
      </c>
    </row>
    <row r="64" spans="1:23" x14ac:dyDescent="0.25">
      <c r="A64" s="60"/>
      <c r="B64" s="107"/>
      <c r="C64" s="6"/>
      <c r="D64" s="6"/>
      <c r="E64" s="6"/>
      <c r="F64" s="6"/>
      <c r="G64" s="6"/>
      <c r="H64" s="6"/>
      <c r="I64" s="47"/>
      <c r="J64" s="44"/>
      <c r="K64" s="48"/>
      <c r="L64" s="47"/>
      <c r="M64" s="6"/>
      <c r="N64" s="6"/>
      <c r="O64" s="49"/>
    </row>
    <row r="65" spans="1:15" x14ac:dyDescent="0.25">
      <c r="A65" s="45" t="s">
        <v>50</v>
      </c>
      <c r="B65" s="107"/>
      <c r="C65" s="6"/>
      <c r="D65" s="6"/>
      <c r="E65" s="6"/>
      <c r="F65" s="6"/>
      <c r="G65" s="6"/>
      <c r="H65" s="6"/>
      <c r="I65" s="47"/>
      <c r="J65" s="44"/>
      <c r="K65" s="48"/>
      <c r="L65" s="47"/>
      <c r="M65" s="6"/>
      <c r="N65" s="6"/>
      <c r="O65" s="49"/>
    </row>
    <row r="66" spans="1:15" x14ac:dyDescent="0.25">
      <c r="A66" s="60"/>
      <c r="B66" s="107"/>
      <c r="C66" s="6"/>
      <c r="D66" s="6"/>
      <c r="E66" s="6"/>
      <c r="F66" s="6"/>
      <c r="G66" s="6"/>
      <c r="H66" s="6"/>
      <c r="I66" s="47"/>
      <c r="J66" s="44"/>
      <c r="K66" s="48"/>
      <c r="L66" s="47"/>
      <c r="M66" s="6"/>
      <c r="N66" s="6"/>
      <c r="O66" s="49"/>
    </row>
    <row r="67" spans="1:15" x14ac:dyDescent="0.25">
      <c r="A67" s="45" t="s">
        <v>51</v>
      </c>
      <c r="B67" s="107"/>
      <c r="C67" s="6"/>
      <c r="D67" s="6"/>
      <c r="E67" s="6"/>
      <c r="F67" s="6"/>
      <c r="G67" s="6"/>
      <c r="H67" s="6"/>
      <c r="I67" s="47"/>
      <c r="J67" s="44"/>
      <c r="K67" s="48"/>
      <c r="L67" s="47"/>
      <c r="M67" s="6"/>
      <c r="N67" s="6"/>
      <c r="O67" s="49"/>
    </row>
    <row r="68" spans="1:15" x14ac:dyDescent="0.25">
      <c r="A68" s="60"/>
      <c r="B68" s="107"/>
      <c r="C68" s="6"/>
      <c r="D68" s="6"/>
      <c r="E68" s="6"/>
      <c r="F68" s="6"/>
      <c r="G68" s="6"/>
      <c r="H68" s="6"/>
      <c r="I68" s="47"/>
      <c r="J68" s="44"/>
      <c r="K68" s="48"/>
      <c r="L68" s="47"/>
      <c r="M68" s="6"/>
      <c r="N68" s="6"/>
      <c r="O68" s="49"/>
    </row>
    <row r="69" spans="1:15" x14ac:dyDescent="0.25">
      <c r="A69" s="64"/>
      <c r="B69" s="105"/>
      <c r="C69" s="6"/>
      <c r="D69" s="6"/>
      <c r="E69" s="6"/>
      <c r="F69" s="6"/>
      <c r="G69" s="6"/>
      <c r="H69" s="6"/>
      <c r="I69" s="47"/>
      <c r="J69" s="44"/>
      <c r="K69" s="48"/>
      <c r="L69" s="47"/>
      <c r="M69" s="6"/>
      <c r="N69" s="6"/>
      <c r="O69" s="49"/>
    </row>
    <row r="70" spans="1:15" ht="45" x14ac:dyDescent="0.25">
      <c r="A70" s="51" t="s">
        <v>52</v>
      </c>
      <c r="B70" s="105" t="s">
        <v>53</v>
      </c>
      <c r="C70" s="7">
        <f>SUM(C71:C74)</f>
        <v>0</v>
      </c>
      <c r="D70" s="7">
        <f>SUM(D71:D74)</f>
        <v>0</v>
      </c>
      <c r="E70" s="7">
        <f>SUM(E71:E74)</f>
        <v>39297298.600000001</v>
      </c>
      <c r="F70" s="52">
        <f>D70+E70</f>
        <v>39297298.600000001</v>
      </c>
      <c r="G70" s="52">
        <f>SUM(G71:G74)</f>
        <v>31978423.5</v>
      </c>
      <c r="H70" s="52">
        <f>F70-G70</f>
        <v>7318875.1000000015</v>
      </c>
      <c r="I70" s="53">
        <f>G70/F70</f>
        <v>0.8137562794201838</v>
      </c>
      <c r="J70" s="52">
        <f>SUM(J71:J74)</f>
        <v>0</v>
      </c>
      <c r="K70" s="52">
        <f>SUM(K71:K74)</f>
        <v>4601722.9000000004</v>
      </c>
      <c r="L70" s="53">
        <f>(K70+J70)/F70</f>
        <v>0.11710023497645713</v>
      </c>
      <c r="M70" s="52">
        <f>K70+G70+J70</f>
        <v>36580146.399999999</v>
      </c>
      <c r="N70" s="52">
        <f>H70-K70-J70</f>
        <v>2717152.2000000011</v>
      </c>
      <c r="O70" s="53">
        <f>M70/F70</f>
        <v>0.93085651439664097</v>
      </c>
    </row>
    <row r="71" spans="1:15" s="58" customFormat="1" ht="12.75" x14ac:dyDescent="0.2">
      <c r="A71" s="54" t="s">
        <v>31</v>
      </c>
      <c r="B71" s="106"/>
      <c r="C71" s="8"/>
      <c r="D71" s="8">
        <f>Jan!D71+Feb!D71+Mar!D71</f>
        <v>0</v>
      </c>
      <c r="E71" s="8">
        <f>Jan!E71+Feb!E71+Mar!E71</f>
        <v>32111786.240000002</v>
      </c>
      <c r="F71" s="8">
        <f>D71+E71</f>
        <v>32111786.240000002</v>
      </c>
      <c r="G71" s="8">
        <f>Jan!G71+Feb!G71+Mar!G71</f>
        <v>27007394.280000001</v>
      </c>
      <c r="H71" s="8">
        <f>F71-G71</f>
        <v>5104391.9600000009</v>
      </c>
      <c r="I71" s="55">
        <f>G71/F71</f>
        <v>0.8410430387817629</v>
      </c>
      <c r="J71" s="8">
        <f>Jan!J71+Feb!J71+Mar!J71</f>
        <v>0</v>
      </c>
      <c r="K71" s="8">
        <f>Jan!K71+Feb!K71+Mar!K71</f>
        <v>2669696.63</v>
      </c>
      <c r="L71" s="55">
        <f>(K71+J71)/F71</f>
        <v>8.3137593469481186E-2</v>
      </c>
      <c r="M71" s="8">
        <f>K71+G71+J71</f>
        <v>29677090.91</v>
      </c>
      <c r="N71" s="8">
        <f>H71-K71-J71</f>
        <v>2434695.330000001</v>
      </c>
      <c r="O71" s="57">
        <f>M71/F71</f>
        <v>0.92418063225124403</v>
      </c>
    </row>
    <row r="72" spans="1:15" s="58" customFormat="1" ht="12.75" x14ac:dyDescent="0.2">
      <c r="A72" s="54" t="s">
        <v>32</v>
      </c>
      <c r="B72" s="106"/>
      <c r="C72" s="8"/>
      <c r="D72" s="8">
        <f>Jan!D72+Feb!D72+Mar!D72</f>
        <v>0</v>
      </c>
      <c r="E72" s="8">
        <f>Jan!E72+Feb!E72+Mar!E72</f>
        <v>7185512.3600000003</v>
      </c>
      <c r="F72" s="8">
        <f>D72+E72</f>
        <v>7185512.3600000003</v>
      </c>
      <c r="G72" s="8">
        <f>Jan!G72+Feb!G72+Mar!G72</f>
        <v>4971029.22</v>
      </c>
      <c r="H72" s="8">
        <f>F72-G72</f>
        <v>2214483.1400000006</v>
      </c>
      <c r="I72" s="55">
        <f>G72/F72</f>
        <v>0.69181277144167341</v>
      </c>
      <c r="J72" s="8">
        <f>Jan!J72+Feb!J72+Mar!J72</f>
        <v>0</v>
      </c>
      <c r="K72" s="8">
        <f>Jan!K72+Feb!K72+Mar!K72</f>
        <v>1932026.2700000005</v>
      </c>
      <c r="L72" s="55">
        <f>(K72+J72)/F72</f>
        <v>0.26887801080896068</v>
      </c>
      <c r="M72" s="8">
        <f>K72+G72+J72</f>
        <v>6903055.4900000002</v>
      </c>
      <c r="N72" s="8">
        <f>H72-K72-J72</f>
        <v>282456.87000000011</v>
      </c>
      <c r="O72" s="57">
        <f>M72/F72</f>
        <v>0.96069078225063409</v>
      </c>
    </row>
    <row r="73" spans="1:15" s="58" customFormat="1" ht="12.75" x14ac:dyDescent="0.2">
      <c r="A73" s="54" t="s">
        <v>54</v>
      </c>
      <c r="B73" s="106"/>
      <c r="C73" s="8"/>
      <c r="D73" s="8">
        <f>Jan!D73+Feb!D73+Mar!D73</f>
        <v>0</v>
      </c>
      <c r="E73" s="8">
        <f>Jan!E73+Feb!E73+Mar!E73</f>
        <v>0</v>
      </c>
      <c r="F73" s="8">
        <f>D73+E73</f>
        <v>0</v>
      </c>
      <c r="G73" s="8">
        <f>Jan!G73+Feb!G73+Mar!G73</f>
        <v>0</v>
      </c>
      <c r="H73" s="8">
        <f>F73-G73</f>
        <v>0</v>
      </c>
      <c r="I73" s="55" t="e">
        <f>G73/F73</f>
        <v>#DIV/0!</v>
      </c>
      <c r="J73" s="8">
        <f>Jan!J73+Feb!J73+Mar!J73</f>
        <v>0</v>
      </c>
      <c r="K73" s="8">
        <f>Jan!K73+Feb!K73+Mar!K73</f>
        <v>0</v>
      </c>
      <c r="L73" s="55" t="e">
        <f>(K73+J73)/F73</f>
        <v>#DIV/0!</v>
      </c>
      <c r="M73" s="8">
        <f>K73+G73+J73</f>
        <v>0</v>
      </c>
      <c r="N73" s="8">
        <f>H73-K73-J73</f>
        <v>0</v>
      </c>
      <c r="O73" s="57" t="e">
        <f>M73/F73</f>
        <v>#DIV/0!</v>
      </c>
    </row>
    <row r="74" spans="1:15" s="58" customFormat="1" ht="12.75" x14ac:dyDescent="0.2">
      <c r="A74" s="54" t="s">
        <v>33</v>
      </c>
      <c r="B74" s="106"/>
      <c r="C74" s="8"/>
      <c r="D74" s="8">
        <f>Jan!D74+Feb!D74+Mar!D74</f>
        <v>0</v>
      </c>
      <c r="E74" s="8">
        <f>Jan!E74+Feb!E74+Mar!E74</f>
        <v>0</v>
      </c>
      <c r="F74" s="8">
        <f>D74+E74</f>
        <v>0</v>
      </c>
      <c r="G74" s="8">
        <f>Jan!G74+Feb!G74+Mar!G74</f>
        <v>0</v>
      </c>
      <c r="H74" s="8">
        <f>F74-G74</f>
        <v>0</v>
      </c>
      <c r="I74" s="55" t="e">
        <f>G74/F74</f>
        <v>#DIV/0!</v>
      </c>
      <c r="J74" s="8">
        <f>Jan!J74+Feb!J74+Mar!J74</f>
        <v>0</v>
      </c>
      <c r="K74" s="8">
        <f>Jan!K74+Feb!K74+Mar!K74</f>
        <v>0</v>
      </c>
      <c r="L74" s="55" t="e">
        <f>(K74+J74)/F74</f>
        <v>#DIV/0!</v>
      </c>
      <c r="M74" s="8">
        <f>K74+G74+J74</f>
        <v>0</v>
      </c>
      <c r="N74" s="8">
        <f>H74-K74-J74</f>
        <v>0</v>
      </c>
      <c r="O74" s="57" t="e">
        <f>M74/F74</f>
        <v>#DIV/0!</v>
      </c>
    </row>
    <row r="75" spans="1:15" x14ac:dyDescent="0.25">
      <c r="A75" s="60"/>
      <c r="B75" s="107"/>
      <c r="C75" s="6"/>
      <c r="D75" s="6"/>
      <c r="E75" s="6"/>
      <c r="F75" s="6"/>
      <c r="G75" s="6"/>
      <c r="H75" s="6"/>
      <c r="I75" s="47"/>
      <c r="J75" s="44"/>
      <c r="K75" s="48"/>
      <c r="L75" s="47"/>
      <c r="M75" s="6"/>
      <c r="N75" s="6"/>
      <c r="O75" s="49"/>
    </row>
    <row r="76" spans="1:15" x14ac:dyDescent="0.25">
      <c r="A76" s="51" t="s">
        <v>55</v>
      </c>
      <c r="B76" s="105" t="s">
        <v>56</v>
      </c>
      <c r="C76" s="7">
        <f>SUM(C77:C79)</f>
        <v>0</v>
      </c>
      <c r="D76" s="7">
        <f>SUM(D77:D79)</f>
        <v>9287000</v>
      </c>
      <c r="E76" s="7">
        <f>SUM(E77:E79)</f>
        <v>7726717.2699999996</v>
      </c>
      <c r="F76" s="52">
        <f>D76+E76</f>
        <v>17013717.27</v>
      </c>
      <c r="G76" s="52">
        <f>SUM(G77:G79)</f>
        <v>9752869.5199999996</v>
      </c>
      <c r="H76" s="52">
        <f>F76-G76</f>
        <v>7260847.75</v>
      </c>
      <c r="I76" s="53">
        <f>G76/F76</f>
        <v>0.57323566421296246</v>
      </c>
      <c r="J76" s="52">
        <f>SUM(J77:J79)</f>
        <v>0</v>
      </c>
      <c r="K76" s="52">
        <f>SUM(K77:K79)</f>
        <v>5162292</v>
      </c>
      <c r="L76" s="53">
        <f>(K76+J76)/F76</f>
        <v>0.30341940671028911</v>
      </c>
      <c r="M76" s="52">
        <f>K76+G76+J76</f>
        <v>14915161.52</v>
      </c>
      <c r="N76" s="52">
        <f>H76-K76-J76</f>
        <v>2098555.75</v>
      </c>
      <c r="O76" s="53">
        <f>M76/F76</f>
        <v>0.87665507092325157</v>
      </c>
    </row>
    <row r="77" spans="1:15" s="58" customFormat="1" ht="12.75" x14ac:dyDescent="0.2">
      <c r="A77" s="54" t="s">
        <v>31</v>
      </c>
      <c r="B77" s="106"/>
      <c r="C77" s="8"/>
      <c r="D77" s="8">
        <f>Jan!D77+Feb!D77+Mar!D77</f>
        <v>3036000</v>
      </c>
      <c r="E77" s="8">
        <f>Jan!E77+Feb!E77+Mar!E77</f>
        <v>0</v>
      </c>
      <c r="F77" s="8">
        <f>D77+E77</f>
        <v>3036000</v>
      </c>
      <c r="G77" s="8">
        <f>Jan!G77+Feb!G77+Mar!G77</f>
        <v>2636480.5300000003</v>
      </c>
      <c r="H77" s="8">
        <f>F77-G77</f>
        <v>399519.46999999974</v>
      </c>
      <c r="I77" s="55">
        <f>G77/F77</f>
        <v>0.8684059716732544</v>
      </c>
      <c r="J77" s="8">
        <f>Jan!J77+Feb!J77+Mar!J77</f>
        <v>0</v>
      </c>
      <c r="K77" s="8">
        <f>Jan!K77+Feb!K77+Mar!K77</f>
        <v>170559.16</v>
      </c>
      <c r="L77" s="55">
        <f>(K77+J77)/F77</f>
        <v>5.617890645586298E-2</v>
      </c>
      <c r="M77" s="8">
        <f>K77+G77+J77</f>
        <v>2807039.6900000004</v>
      </c>
      <c r="N77" s="8">
        <f>H77-K77-J77</f>
        <v>228960.30999999974</v>
      </c>
      <c r="O77" s="57">
        <f>M77/F77</f>
        <v>0.92458487812911738</v>
      </c>
    </row>
    <row r="78" spans="1:15" s="58" customFormat="1" ht="12.75" x14ac:dyDescent="0.2">
      <c r="A78" s="54" t="s">
        <v>32</v>
      </c>
      <c r="B78" s="106"/>
      <c r="C78" s="8"/>
      <c r="D78" s="8">
        <f>Jan!D78+Feb!D78+Mar!D78</f>
        <v>6251000</v>
      </c>
      <c r="E78" s="8">
        <f>Jan!E78+Feb!E78+Mar!E78</f>
        <v>7726717.2699999996</v>
      </c>
      <c r="F78" s="8">
        <f>D78+E78</f>
        <v>13977717.27</v>
      </c>
      <c r="G78" s="8">
        <f>Jan!G78+Feb!G78+Mar!G78</f>
        <v>7116388.9900000002</v>
      </c>
      <c r="H78" s="8">
        <f>F78-G78</f>
        <v>6861328.2799999993</v>
      </c>
      <c r="I78" s="55">
        <f>G78/F78</f>
        <v>0.50912383277874107</v>
      </c>
      <c r="J78" s="8">
        <f>Jan!J78+Feb!J78+Mar!J78</f>
        <v>0</v>
      </c>
      <c r="K78" s="8">
        <f>Jan!K78+Feb!K78+Mar!K78</f>
        <v>4991732.84</v>
      </c>
      <c r="L78" s="55">
        <f>(K78+J78)/F78</f>
        <v>0.35712074751387501</v>
      </c>
      <c r="M78" s="8">
        <f>K78+G78+J78</f>
        <v>12108121.83</v>
      </c>
      <c r="N78" s="8">
        <f>H78-K78-J78</f>
        <v>1869595.4399999995</v>
      </c>
      <c r="O78" s="57">
        <f>M78/F78</f>
        <v>0.86624458029261597</v>
      </c>
    </row>
    <row r="79" spans="1:15" s="58" customFormat="1" ht="12.75" x14ac:dyDescent="0.2">
      <c r="A79" s="54" t="s">
        <v>33</v>
      </c>
      <c r="B79" s="106"/>
      <c r="C79" s="8"/>
      <c r="D79" s="8">
        <f>Jan!D79+Feb!D79+Mar!D79</f>
        <v>0</v>
      </c>
      <c r="E79" s="8">
        <f>Jan!E79+Feb!E79+Mar!E79</f>
        <v>0</v>
      </c>
      <c r="F79" s="8">
        <f>D79+E79</f>
        <v>0</v>
      </c>
      <c r="G79" s="8">
        <f>Jan!G79+Feb!G79+Mar!G79</f>
        <v>0</v>
      </c>
      <c r="H79" s="8">
        <f>F79-G79</f>
        <v>0</v>
      </c>
      <c r="I79" s="55" t="e">
        <f>G79/F79</f>
        <v>#DIV/0!</v>
      </c>
      <c r="J79" s="8">
        <f>Jan!J79+Feb!J79+Mar!J79</f>
        <v>0</v>
      </c>
      <c r="K79" s="8">
        <f>Jan!K79+Feb!K79+Mar!K79</f>
        <v>0</v>
      </c>
      <c r="L79" s="55" t="e">
        <f>(K79+J79)/F79</f>
        <v>#DIV/0!</v>
      </c>
      <c r="M79" s="8">
        <f>K79+G79+J79</f>
        <v>0</v>
      </c>
      <c r="N79" s="8">
        <f>H79-K79-J79</f>
        <v>0</v>
      </c>
      <c r="O79" s="57" t="e">
        <f>M79/F79</f>
        <v>#DIV/0!</v>
      </c>
    </row>
    <row r="80" spans="1:15" x14ac:dyDescent="0.25">
      <c r="A80" s="313"/>
      <c r="B80" s="314"/>
      <c r="C80" s="315"/>
      <c r="D80" s="315"/>
      <c r="E80" s="315"/>
      <c r="F80" s="315"/>
      <c r="G80" s="315"/>
      <c r="H80" s="315"/>
      <c r="I80" s="316"/>
      <c r="J80" s="317"/>
      <c r="K80" s="318"/>
      <c r="L80" s="316"/>
      <c r="M80" s="315"/>
      <c r="N80" s="315"/>
      <c r="O80" s="319"/>
    </row>
    <row r="81" spans="1:23" s="329" customFormat="1" ht="30" x14ac:dyDescent="0.25">
      <c r="A81" s="333" t="s">
        <v>161</v>
      </c>
      <c r="B81" s="334" t="s">
        <v>162</v>
      </c>
      <c r="C81" s="154">
        <f>SUM(C82:C84)</f>
        <v>0</v>
      </c>
      <c r="D81" s="154"/>
      <c r="E81" s="154">
        <f>SUM(E82:E84)</f>
        <v>4286107.2</v>
      </c>
      <c r="F81" s="155">
        <f>SUM(F82:F84)</f>
        <v>4286107.2</v>
      </c>
      <c r="G81" s="154">
        <f>SUM(G82:G84)</f>
        <v>1052008.1599999999</v>
      </c>
      <c r="H81" s="154">
        <f>SUM(H82:H84)</f>
        <v>3234099.04</v>
      </c>
      <c r="I81" s="156">
        <f>G81/F81</f>
        <v>0.24544606817113671</v>
      </c>
      <c r="J81" s="157">
        <f>SUM(J82:J84)</f>
        <v>1087653.68</v>
      </c>
      <c r="K81" s="158">
        <f>SUM(K83)</f>
        <v>3739621.25</v>
      </c>
      <c r="L81" s="53">
        <f>(K81+J81)/F81</f>
        <v>1.1262608947345039</v>
      </c>
      <c r="M81" s="154">
        <f>SUM(M82:M84)</f>
        <v>5879283.0899999999</v>
      </c>
      <c r="N81" s="154">
        <f>SUM(N82:N84)</f>
        <v>-1593175.8899999997</v>
      </c>
      <c r="O81" s="159">
        <f>O83</f>
        <v>1.3717069629056406</v>
      </c>
      <c r="P81" s="327"/>
      <c r="Q81" s="328"/>
      <c r="R81" s="327"/>
      <c r="S81" s="327"/>
      <c r="T81" s="327"/>
      <c r="U81" s="328"/>
      <c r="V81" s="328"/>
      <c r="W81" s="328"/>
    </row>
    <row r="82" spans="1:23" s="330" customFormat="1" ht="12.75" hidden="1" x14ac:dyDescent="0.2">
      <c r="A82" s="163" t="s">
        <v>31</v>
      </c>
      <c r="B82" s="335"/>
      <c r="C82" s="167"/>
      <c r="D82" s="167"/>
      <c r="E82" s="167"/>
      <c r="F82" s="144"/>
      <c r="G82" s="167"/>
      <c r="H82" s="167"/>
      <c r="I82" s="168"/>
      <c r="J82" s="169"/>
      <c r="K82" s="189"/>
      <c r="L82" s="168"/>
      <c r="M82" s="167"/>
      <c r="N82" s="167"/>
      <c r="O82" s="170"/>
      <c r="P82" s="268"/>
      <c r="Q82" s="267"/>
      <c r="R82" s="268"/>
      <c r="S82" s="268"/>
      <c r="T82" s="268"/>
      <c r="U82" s="267"/>
      <c r="V82" s="267"/>
      <c r="W82" s="267"/>
    </row>
    <row r="83" spans="1:23" s="330" customFormat="1" ht="12.75" x14ac:dyDescent="0.2">
      <c r="A83" s="163" t="s">
        <v>32</v>
      </c>
      <c r="B83" s="335"/>
      <c r="C83" s="167"/>
      <c r="D83" s="167"/>
      <c r="E83" s="167">
        <f>Jan!E83+Feb!E83+Mar!E83</f>
        <v>4286107.2</v>
      </c>
      <c r="F83" s="144">
        <f>SUM(E83)</f>
        <v>4286107.2</v>
      </c>
      <c r="G83" s="167">
        <f>Jan!G83+Feb!G83+Mar!G83</f>
        <v>1052008.1599999999</v>
      </c>
      <c r="H83" s="167">
        <f>F83-G83</f>
        <v>3234099.04</v>
      </c>
      <c r="I83" s="168">
        <f>G83/F83</f>
        <v>0.24544606817113671</v>
      </c>
      <c r="J83" s="169">
        <f>Jan!J83+Feb!J83+Mar!J83</f>
        <v>1087653.68</v>
      </c>
      <c r="K83" s="189">
        <f>Jan!K83+Feb!K83+Mar!K83</f>
        <v>3739621.25</v>
      </c>
      <c r="L83" s="55">
        <f>(K83+J83)/F83</f>
        <v>1.1262608947345039</v>
      </c>
      <c r="M83" s="167">
        <f>K83+J83+G83</f>
        <v>5879283.0899999999</v>
      </c>
      <c r="N83" s="167">
        <f>F83-G83-J83-K83</f>
        <v>-1593175.8899999997</v>
      </c>
      <c r="O83" s="170">
        <f>M83/F83</f>
        <v>1.3717069629056406</v>
      </c>
      <c r="P83" s="268"/>
      <c r="Q83" s="267"/>
      <c r="R83" s="268"/>
      <c r="S83" s="268"/>
      <c r="T83" s="268"/>
      <c r="U83" s="267"/>
      <c r="V83" s="267"/>
      <c r="W83" s="267"/>
    </row>
    <row r="84" spans="1:23" s="331" customFormat="1" hidden="1" x14ac:dyDescent="0.25">
      <c r="A84" s="163" t="s">
        <v>33</v>
      </c>
      <c r="B84" s="335"/>
      <c r="C84" s="172"/>
      <c r="D84" s="172"/>
      <c r="E84" s="172"/>
      <c r="F84" s="140"/>
      <c r="G84" s="172"/>
      <c r="H84" s="172"/>
      <c r="I84" s="173"/>
      <c r="J84" s="174"/>
      <c r="K84" s="142"/>
      <c r="L84" s="173"/>
      <c r="M84" s="172"/>
      <c r="N84" s="175"/>
      <c r="O84" s="176"/>
      <c r="P84" s="270"/>
      <c r="Q84" s="269"/>
      <c r="R84" s="270"/>
      <c r="S84" s="270"/>
      <c r="T84" s="270"/>
      <c r="U84" s="269"/>
      <c r="V84" s="269"/>
      <c r="W84" s="269"/>
    </row>
    <row r="85" spans="1:23" s="265" customFormat="1" x14ac:dyDescent="0.25">
      <c r="A85" s="48"/>
      <c r="B85" s="336"/>
      <c r="C85" s="6"/>
      <c r="D85" s="337"/>
      <c r="E85" s="140"/>
      <c r="F85" s="140"/>
      <c r="G85" s="140"/>
      <c r="H85" s="140"/>
      <c r="I85" s="141"/>
      <c r="J85" s="188"/>
      <c r="K85" s="142"/>
      <c r="L85" s="47"/>
      <c r="M85" s="6"/>
      <c r="N85" s="6"/>
      <c r="O85" s="49"/>
      <c r="P85" s="332"/>
      <c r="R85" s="332"/>
      <c r="S85" s="332"/>
      <c r="T85" s="332"/>
    </row>
    <row r="86" spans="1:23" s="23" customFormat="1" x14ac:dyDescent="0.25">
      <c r="A86" s="320" t="s">
        <v>57</v>
      </c>
      <c r="B86" s="321"/>
      <c r="C86" s="322">
        <f>SUM(C87:C90)</f>
        <v>0</v>
      </c>
      <c r="D86" s="322">
        <f>SUM(D87:D90)</f>
        <v>9287000</v>
      </c>
      <c r="E86" s="322">
        <f>SUM(E87:E90)</f>
        <v>51310123.07</v>
      </c>
      <c r="F86" s="322">
        <f>D86+E86</f>
        <v>60597123.07</v>
      </c>
      <c r="G86" s="322">
        <f>SUM(G87:G90)</f>
        <v>42783301.180000007</v>
      </c>
      <c r="H86" s="323">
        <f>F86-G86</f>
        <v>17813821.889999993</v>
      </c>
      <c r="I86" s="324">
        <f>G86/F86</f>
        <v>0.70602858704328264</v>
      </c>
      <c r="J86" s="325">
        <f>SUM(J87:J90)</f>
        <v>1087653.68</v>
      </c>
      <c r="K86" s="322">
        <f>SUM(K87:K90)</f>
        <v>13503636.149999999</v>
      </c>
      <c r="L86" s="324">
        <f>(K86+J86)/F86</f>
        <v>0.24079179160278902</v>
      </c>
      <c r="M86" s="322">
        <f>K86+G86+J86</f>
        <v>57374591.010000005</v>
      </c>
      <c r="N86" s="322">
        <f>H86-K86-J86</f>
        <v>3222532.0599999949</v>
      </c>
      <c r="O86" s="326">
        <f>M86/F86</f>
        <v>0.94682037864607171</v>
      </c>
    </row>
    <row r="87" spans="1:23" s="23" customFormat="1" x14ac:dyDescent="0.25">
      <c r="A87" s="45" t="s">
        <v>31</v>
      </c>
      <c r="B87" s="108"/>
      <c r="C87" s="7">
        <f>+C71+C77</f>
        <v>0</v>
      </c>
      <c r="D87" s="7">
        <f>+D71+D77</f>
        <v>3036000</v>
      </c>
      <c r="E87" s="7">
        <f>+E71+E77</f>
        <v>32111786.240000002</v>
      </c>
      <c r="F87" s="7">
        <f>D87+E87</f>
        <v>35147786.240000002</v>
      </c>
      <c r="G87" s="7">
        <f>+G71+G77</f>
        <v>29643874.810000002</v>
      </c>
      <c r="H87" s="52">
        <f>F87-G87</f>
        <v>5503911.4299999997</v>
      </c>
      <c r="I87" s="53">
        <f>G87/F87</f>
        <v>0.8434065977180587</v>
      </c>
      <c r="J87" s="65">
        <f>J77+J71</f>
        <v>0</v>
      </c>
      <c r="K87" s="7">
        <f>+K71+K77</f>
        <v>2840255.79</v>
      </c>
      <c r="L87" s="53">
        <f>(K87+J87)/F87</f>
        <v>8.08089525356121E-2</v>
      </c>
      <c r="M87" s="7">
        <f>K87+G87+J87</f>
        <v>32484130.600000001</v>
      </c>
      <c r="N87" s="7">
        <f>H87-K87-J87</f>
        <v>2663655.6399999997</v>
      </c>
      <c r="O87" s="63">
        <f>M87/F87</f>
        <v>0.92421555025367086</v>
      </c>
    </row>
    <row r="88" spans="1:23" s="23" customFormat="1" x14ac:dyDescent="0.25">
      <c r="A88" s="45" t="s">
        <v>32</v>
      </c>
      <c r="B88" s="108"/>
      <c r="C88" s="7">
        <f>C72+C78</f>
        <v>0</v>
      </c>
      <c r="D88" s="7">
        <f>D72+D78</f>
        <v>6251000</v>
      </c>
      <c r="E88" s="7">
        <f>E72+E78+E83</f>
        <v>19198336.829999998</v>
      </c>
      <c r="F88" s="7">
        <f>D88+E88</f>
        <v>25449336.829999998</v>
      </c>
      <c r="G88" s="7">
        <f>G72+G78+G83</f>
        <v>13139426.370000001</v>
      </c>
      <c r="H88" s="52">
        <f>F88-G88</f>
        <v>12309910.459999997</v>
      </c>
      <c r="I88" s="53">
        <f>G88/F88</f>
        <v>0.5162973973652264</v>
      </c>
      <c r="J88" s="65">
        <f>J78+J72+J83</f>
        <v>1087653.68</v>
      </c>
      <c r="K88" s="7">
        <f>K72+K78+K83</f>
        <v>10663380.359999999</v>
      </c>
      <c r="L88" s="53">
        <f>(K88+J88)/F88</f>
        <v>0.46174224965059729</v>
      </c>
      <c r="M88" s="7">
        <f>K88+G88+J88</f>
        <v>24890460.41</v>
      </c>
      <c r="N88" s="7">
        <f>H88-K88-J88</f>
        <v>558876.41999999783</v>
      </c>
      <c r="O88" s="63">
        <f>M88/F88</f>
        <v>0.97803964701582369</v>
      </c>
    </row>
    <row r="89" spans="1:23" s="23" customFormat="1" x14ac:dyDescent="0.25">
      <c r="A89" s="45" t="s">
        <v>54</v>
      </c>
      <c r="B89" s="108"/>
      <c r="C89" s="7">
        <f>C73</f>
        <v>0</v>
      </c>
      <c r="D89" s="7">
        <f>D73</f>
        <v>0</v>
      </c>
      <c r="E89" s="7">
        <f>E73</f>
        <v>0</v>
      </c>
      <c r="F89" s="7">
        <f>D89+E89</f>
        <v>0</v>
      </c>
      <c r="G89" s="7">
        <f>G73</f>
        <v>0</v>
      </c>
      <c r="H89" s="52">
        <f>F89-G89</f>
        <v>0</v>
      </c>
      <c r="I89" s="53" t="e">
        <f>G89/F89</f>
        <v>#DIV/0!</v>
      </c>
      <c r="J89" s="65"/>
      <c r="K89" s="7">
        <f>K73</f>
        <v>0</v>
      </c>
      <c r="L89" s="53" t="e">
        <f>(K89+J89)/F89</f>
        <v>#DIV/0!</v>
      </c>
      <c r="M89" s="7">
        <f>K89+G89+J89</f>
        <v>0</v>
      </c>
      <c r="N89" s="7">
        <f>H89-K89-J89</f>
        <v>0</v>
      </c>
      <c r="O89" s="63" t="e">
        <f>M89/F89</f>
        <v>#DIV/0!</v>
      </c>
    </row>
    <row r="90" spans="1:23" s="23" customFormat="1" x14ac:dyDescent="0.25">
      <c r="A90" s="45" t="s">
        <v>33</v>
      </c>
      <c r="B90" s="108"/>
      <c r="C90" s="7">
        <f>C74+C79</f>
        <v>0</v>
      </c>
      <c r="D90" s="7">
        <f>D74+D79</f>
        <v>0</v>
      </c>
      <c r="E90" s="7">
        <f>E74+E79</f>
        <v>0</v>
      </c>
      <c r="F90" s="7">
        <f>D90+E90</f>
        <v>0</v>
      </c>
      <c r="G90" s="7">
        <f>G74+G79</f>
        <v>0</v>
      </c>
      <c r="H90" s="52">
        <f>F90-G90</f>
        <v>0</v>
      </c>
      <c r="I90" s="53" t="e">
        <f>G90/F90</f>
        <v>#DIV/0!</v>
      </c>
      <c r="J90" s="65"/>
      <c r="K90" s="7">
        <f>K74+K79</f>
        <v>0</v>
      </c>
      <c r="L90" s="53" t="e">
        <f>(K90+J90)/F90</f>
        <v>#DIV/0!</v>
      </c>
      <c r="M90" s="7">
        <f>K90+G90+J90</f>
        <v>0</v>
      </c>
      <c r="N90" s="7">
        <f>H90-K90-J90</f>
        <v>0</v>
      </c>
      <c r="O90" s="63" t="e">
        <f>M90/F90</f>
        <v>#DIV/0!</v>
      </c>
    </row>
    <row r="91" spans="1:23" x14ac:dyDescent="0.25">
      <c r="A91" s="60"/>
      <c r="B91" s="107"/>
      <c r="C91" s="6"/>
      <c r="D91" s="6"/>
      <c r="E91" s="6"/>
      <c r="F91" s="6"/>
      <c r="G91" s="6"/>
      <c r="H91" s="6"/>
      <c r="I91" s="47"/>
      <c r="J91" s="44"/>
      <c r="K91" s="48"/>
      <c r="L91" s="47"/>
      <c r="M91" s="6"/>
      <c r="N91" s="6"/>
      <c r="O91" s="49"/>
    </row>
    <row r="92" spans="1:23" ht="45" x14ac:dyDescent="0.25">
      <c r="A92" s="66" t="s">
        <v>58</v>
      </c>
      <c r="B92" s="107"/>
      <c r="C92" s="6"/>
      <c r="D92" s="6"/>
      <c r="E92" s="6"/>
      <c r="F92" s="6"/>
      <c r="G92" s="6"/>
      <c r="H92" s="6"/>
      <c r="I92" s="47"/>
      <c r="J92" s="44"/>
      <c r="K92" s="48"/>
      <c r="L92" s="47"/>
      <c r="M92" s="6"/>
      <c r="N92" s="6"/>
      <c r="O92" s="49"/>
    </row>
    <row r="93" spans="1:23" x14ac:dyDescent="0.25">
      <c r="A93" s="60"/>
      <c r="B93" s="107"/>
      <c r="C93" s="6"/>
      <c r="D93" s="6"/>
      <c r="E93" s="6"/>
      <c r="F93" s="6"/>
      <c r="G93" s="6"/>
      <c r="H93" s="6"/>
      <c r="I93" s="47"/>
      <c r="J93" s="44"/>
      <c r="K93" s="48"/>
      <c r="L93" s="47"/>
      <c r="M93" s="6"/>
      <c r="N93" s="6"/>
      <c r="O93" s="49"/>
    </row>
    <row r="94" spans="1:23" x14ac:dyDescent="0.25">
      <c r="A94" s="45" t="s">
        <v>59</v>
      </c>
      <c r="B94" s="105"/>
      <c r="C94" s="6"/>
      <c r="D94" s="6"/>
      <c r="E94" s="6"/>
      <c r="F94" s="6"/>
      <c r="G94" s="6"/>
      <c r="H94" s="6"/>
      <c r="I94" s="47"/>
      <c r="J94" s="44"/>
      <c r="K94" s="48"/>
      <c r="L94" s="47"/>
      <c r="M94" s="6"/>
      <c r="N94" s="6"/>
      <c r="O94" s="49"/>
    </row>
    <row r="95" spans="1:23" x14ac:dyDescent="0.25">
      <c r="A95" s="45"/>
      <c r="B95" s="105"/>
      <c r="C95" s="6"/>
      <c r="D95" s="6"/>
      <c r="E95" s="6"/>
      <c r="F95" s="6"/>
      <c r="G95" s="6"/>
      <c r="H95" s="6"/>
      <c r="I95" s="47"/>
      <c r="J95" s="44"/>
      <c r="K95" s="48"/>
      <c r="L95" s="47"/>
      <c r="M95" s="6"/>
      <c r="N95" s="6"/>
      <c r="O95" s="49"/>
    </row>
    <row r="96" spans="1:23" x14ac:dyDescent="0.25">
      <c r="A96" s="45" t="s">
        <v>60</v>
      </c>
      <c r="B96" s="105"/>
      <c r="C96" s="6"/>
      <c r="D96" s="6"/>
      <c r="E96" s="6"/>
      <c r="F96" s="6"/>
      <c r="G96" s="6"/>
      <c r="H96" s="6"/>
      <c r="I96" s="47"/>
      <c r="J96" s="44"/>
      <c r="K96" s="48"/>
      <c r="L96" s="47"/>
      <c r="M96" s="6"/>
      <c r="N96" s="6"/>
      <c r="O96" s="49"/>
    </row>
    <row r="97" spans="1:15" x14ac:dyDescent="0.25">
      <c r="A97" s="45"/>
      <c r="B97" s="105"/>
      <c r="C97" s="6"/>
      <c r="D97" s="6"/>
      <c r="E97" s="6"/>
      <c r="F97" s="6"/>
      <c r="G97" s="6"/>
      <c r="H97" s="6"/>
      <c r="I97" s="47"/>
      <c r="J97" s="44"/>
      <c r="K97" s="48"/>
      <c r="L97" s="47"/>
      <c r="M97" s="6"/>
      <c r="N97" s="6"/>
      <c r="O97" s="49"/>
    </row>
    <row r="98" spans="1:15" ht="30" x14ac:dyDescent="0.25">
      <c r="A98" s="51" t="s">
        <v>61</v>
      </c>
      <c r="B98" s="109" t="s">
        <v>62</v>
      </c>
      <c r="C98" s="7">
        <f>SUM(C99:C101)</f>
        <v>0</v>
      </c>
      <c r="D98" s="7">
        <f>SUM(D99:D101)</f>
        <v>9253000</v>
      </c>
      <c r="E98" s="7">
        <f>SUM(E99:E101)</f>
        <v>4577632.29</v>
      </c>
      <c r="F98" s="52">
        <f>D98+E98</f>
        <v>13830632.289999999</v>
      </c>
      <c r="G98" s="52">
        <f>SUM(G99:G101)</f>
        <v>7274742.1600000001</v>
      </c>
      <c r="H98" s="52">
        <f>F98-G98</f>
        <v>6555890.129999999</v>
      </c>
      <c r="I98" s="53">
        <f>G98/F98</f>
        <v>0.52598767774773947</v>
      </c>
      <c r="J98" s="52">
        <f>SUM(J99:J101)</f>
        <v>81497.5</v>
      </c>
      <c r="K98" s="52">
        <f>SUM(K99:K101)</f>
        <v>1955424.3699999999</v>
      </c>
      <c r="L98" s="53">
        <f>(K98+J98)/F98</f>
        <v>0.14727612066389484</v>
      </c>
      <c r="M98" s="52">
        <f>K98+G98+J98</f>
        <v>9311664.0299999993</v>
      </c>
      <c r="N98" s="52">
        <f>H98-K98-J98</f>
        <v>4518968.2599999988</v>
      </c>
      <c r="O98" s="53">
        <f>M98/F98</f>
        <v>0.67326379841163431</v>
      </c>
    </row>
    <row r="99" spans="1:15" s="58" customFormat="1" ht="12.75" x14ac:dyDescent="0.2">
      <c r="A99" s="54" t="s">
        <v>31</v>
      </c>
      <c r="B99" s="106"/>
      <c r="C99" s="8"/>
      <c r="D99" s="8">
        <f>Jan!D99+Feb!D99+Mar!D99</f>
        <v>6178000</v>
      </c>
      <c r="E99" s="8">
        <f>Jan!E99+Feb!E99+Mar!E99</f>
        <v>0</v>
      </c>
      <c r="F99" s="8">
        <f>D99+E99</f>
        <v>6178000</v>
      </c>
      <c r="G99" s="8">
        <f>Jan!G99+Feb!G99+Mar!G99</f>
        <v>2826893.1599999997</v>
      </c>
      <c r="H99" s="8">
        <f>F99-G99</f>
        <v>3351106.8400000003</v>
      </c>
      <c r="I99" s="55">
        <f>G99/F99</f>
        <v>0.45757415992230488</v>
      </c>
      <c r="J99" s="8">
        <f>Jan!J99+Feb!J99+Mar!J99</f>
        <v>0</v>
      </c>
      <c r="K99" s="8">
        <f>Jan!K99+Feb!K99+Mar!K99</f>
        <v>667476.18999999994</v>
      </c>
      <c r="L99" s="55">
        <f>(K99+J99)/F99</f>
        <v>0.10804082065393331</v>
      </c>
      <c r="M99" s="8">
        <f>K99+G99+J99</f>
        <v>3494369.3499999996</v>
      </c>
      <c r="N99" s="8">
        <f>H99-K99-J99</f>
        <v>2683630.6500000004</v>
      </c>
      <c r="O99" s="57">
        <f>M99/F99</f>
        <v>0.56561498057623816</v>
      </c>
    </row>
    <row r="100" spans="1:15" s="58" customFormat="1" ht="12.75" x14ac:dyDescent="0.2">
      <c r="A100" s="54" t="s">
        <v>32</v>
      </c>
      <c r="B100" s="106"/>
      <c r="C100" s="8"/>
      <c r="D100" s="8">
        <f>Jan!D100+Feb!D100+Mar!D100</f>
        <v>3075000</v>
      </c>
      <c r="E100" s="8">
        <f>Jan!E100+Feb!E100+Mar!E100</f>
        <v>4577632.29</v>
      </c>
      <c r="F100" s="8">
        <f>D100+E100</f>
        <v>7652632.29</v>
      </c>
      <c r="G100" s="8">
        <f>Jan!G100+Feb!G100+Mar!G100</f>
        <v>4447849</v>
      </c>
      <c r="H100" s="8">
        <f>F100-G100</f>
        <v>3204783.29</v>
      </c>
      <c r="I100" s="55">
        <f>G100/F100</f>
        <v>0.58121817845765067</v>
      </c>
      <c r="J100" s="8">
        <f>Jan!J100+Feb!J100+Mar!J100</f>
        <v>81497.5</v>
      </c>
      <c r="K100" s="8">
        <f>Jan!K100+Feb!K100+Mar!K100</f>
        <v>1287948.18</v>
      </c>
      <c r="L100" s="55">
        <f>(K100+J100)/F100</f>
        <v>0.17895093192828684</v>
      </c>
      <c r="M100" s="8">
        <f>K100+G100+J100</f>
        <v>5817294.6799999997</v>
      </c>
      <c r="N100" s="8">
        <f>H100-K100-J100</f>
        <v>1835337.61</v>
      </c>
      <c r="O100" s="57">
        <f>M100/F100</f>
        <v>0.76016911038593749</v>
      </c>
    </row>
    <row r="101" spans="1:15" s="58" customFormat="1" ht="12.75" x14ac:dyDescent="0.2">
      <c r="A101" s="54" t="s">
        <v>33</v>
      </c>
      <c r="B101" s="106"/>
      <c r="C101" s="8"/>
      <c r="D101" s="8">
        <f>Jan!D101+Feb!D101+Mar!D101</f>
        <v>0</v>
      </c>
      <c r="E101" s="8">
        <f>Jan!E101+Feb!E101+Mar!E101</f>
        <v>0</v>
      </c>
      <c r="F101" s="8">
        <f>D101+E101</f>
        <v>0</v>
      </c>
      <c r="G101" s="8">
        <f>Jan!G101+Feb!G101+Mar!G101</f>
        <v>0</v>
      </c>
      <c r="H101" s="8">
        <f>F101-G101</f>
        <v>0</v>
      </c>
      <c r="I101" s="55" t="e">
        <f>G101/F101</f>
        <v>#DIV/0!</v>
      </c>
      <c r="J101" s="8">
        <f>Jan!J101+Feb!J101+Mar!J101</f>
        <v>0</v>
      </c>
      <c r="K101" s="8">
        <f>Jan!K101+Feb!K101+Mar!K101</f>
        <v>0</v>
      </c>
      <c r="L101" s="55" t="e">
        <f>(K101+J101)/F101</f>
        <v>#DIV/0!</v>
      </c>
      <c r="M101" s="8">
        <f>K101+G101+J101</f>
        <v>0</v>
      </c>
      <c r="N101" s="8">
        <f>H101-K101-J101</f>
        <v>0</v>
      </c>
      <c r="O101" s="57" t="e">
        <f>M101/F101</f>
        <v>#DIV/0!</v>
      </c>
    </row>
    <row r="102" spans="1:15" x14ac:dyDescent="0.25">
      <c r="A102" s="60"/>
      <c r="B102" s="107"/>
      <c r="C102" s="6"/>
      <c r="D102" s="6"/>
      <c r="E102" s="6"/>
      <c r="F102" s="6"/>
      <c r="G102" s="6"/>
      <c r="H102" s="6"/>
      <c r="I102" s="47"/>
      <c r="J102" s="44"/>
      <c r="K102" s="48"/>
      <c r="L102" s="47"/>
      <c r="M102" s="6"/>
      <c r="N102" s="6"/>
      <c r="O102" s="49"/>
    </row>
    <row r="103" spans="1:15" x14ac:dyDescent="0.25">
      <c r="A103" s="45" t="s">
        <v>63</v>
      </c>
      <c r="B103" s="105"/>
      <c r="C103" s="6"/>
      <c r="D103" s="6"/>
      <c r="E103" s="6"/>
      <c r="F103" s="6"/>
      <c r="G103" s="6"/>
      <c r="H103" s="6"/>
      <c r="I103" s="47"/>
      <c r="J103" s="44"/>
      <c r="K103" s="48"/>
      <c r="L103" s="47"/>
      <c r="M103" s="6"/>
      <c r="N103" s="6"/>
      <c r="O103" s="49"/>
    </row>
    <row r="104" spans="1:15" x14ac:dyDescent="0.25">
      <c r="A104" s="45"/>
      <c r="B104" s="105"/>
      <c r="C104" s="6"/>
      <c r="D104" s="6"/>
      <c r="E104" s="6"/>
      <c r="F104" s="6"/>
      <c r="G104" s="6"/>
      <c r="H104" s="6"/>
      <c r="I104" s="47"/>
      <c r="J104" s="44"/>
      <c r="K104" s="48"/>
      <c r="L104" s="47"/>
      <c r="M104" s="6"/>
      <c r="N104" s="6"/>
      <c r="O104" s="49"/>
    </row>
    <row r="105" spans="1:15" x14ac:dyDescent="0.25">
      <c r="A105" s="51" t="s">
        <v>64</v>
      </c>
      <c r="B105" s="105" t="s">
        <v>65</v>
      </c>
      <c r="C105" s="7">
        <f>SUM(C106:C108)</f>
        <v>0</v>
      </c>
      <c r="D105" s="7">
        <f>SUM(D106:D108)</f>
        <v>416000</v>
      </c>
      <c r="E105" s="7">
        <f>SUM(E106:E108)</f>
        <v>4003666.73</v>
      </c>
      <c r="F105" s="52">
        <f>D105+E105</f>
        <v>4419666.7300000004</v>
      </c>
      <c r="G105" s="52">
        <f>SUM(G106:G108)</f>
        <v>323303.53000000003</v>
      </c>
      <c r="H105" s="52">
        <f>F105-G105</f>
        <v>4096363.2</v>
      </c>
      <c r="I105" s="53">
        <f>G105/F105</f>
        <v>7.3151110649467457E-2</v>
      </c>
      <c r="J105" s="52">
        <f>SUM(J106:J108)</f>
        <v>26598.31</v>
      </c>
      <c r="K105" s="52">
        <f>SUM(K106:K108)</f>
        <v>5837222.1300000008</v>
      </c>
      <c r="L105" s="53">
        <f>(K105+J105)/F105</f>
        <v>1.3267562461660996</v>
      </c>
      <c r="M105" s="52">
        <f>K105+G105+J105</f>
        <v>6187123.9700000007</v>
      </c>
      <c r="N105" s="52">
        <f>H105-K105-J105</f>
        <v>-1767457.2400000007</v>
      </c>
      <c r="O105" s="53">
        <f>M105/F105</f>
        <v>1.3999073568155669</v>
      </c>
    </row>
    <row r="106" spans="1:15" s="58" customFormat="1" ht="12.75" x14ac:dyDescent="0.2">
      <c r="A106" s="54" t="s">
        <v>31</v>
      </c>
      <c r="B106" s="106"/>
      <c r="C106" s="8"/>
      <c r="D106" s="8">
        <f>Jan!D106+Feb!D106+Mar!D106</f>
        <v>0</v>
      </c>
      <c r="E106" s="8">
        <f>Jan!E106+Feb!E106+Mar!E106</f>
        <v>0</v>
      </c>
      <c r="F106" s="8">
        <f>D106+E106</f>
        <v>0</v>
      </c>
      <c r="G106" s="8">
        <f>Jan!G106+Feb!G106+Mar!G106</f>
        <v>0</v>
      </c>
      <c r="H106" s="8">
        <f>F106-G106</f>
        <v>0</v>
      </c>
      <c r="I106" s="55" t="e">
        <f>G106/F106</f>
        <v>#DIV/0!</v>
      </c>
      <c r="J106" s="8">
        <f>Jan!J106+Feb!J106+Mar!J106</f>
        <v>0</v>
      </c>
      <c r="K106" s="8">
        <f>Jan!K106+Feb!K106+Mar!K106</f>
        <v>0</v>
      </c>
      <c r="L106" s="55" t="e">
        <f>(K106+J106)/F106</f>
        <v>#DIV/0!</v>
      </c>
      <c r="M106" s="8">
        <f>K106+G106+J106</f>
        <v>0</v>
      </c>
      <c r="N106" s="8">
        <f>H106-K106-J106</f>
        <v>0</v>
      </c>
      <c r="O106" s="57" t="e">
        <f>M106/F106</f>
        <v>#DIV/0!</v>
      </c>
    </row>
    <row r="107" spans="1:15" s="58" customFormat="1" ht="12.75" x14ac:dyDescent="0.2">
      <c r="A107" s="54" t="s">
        <v>32</v>
      </c>
      <c r="B107" s="106"/>
      <c r="C107" s="8"/>
      <c r="D107" s="8">
        <f>Jan!D107+Feb!D107+Mar!D107</f>
        <v>416000</v>
      </c>
      <c r="E107" s="8">
        <f>Jan!E107+Feb!E107+Mar!E107</f>
        <v>4003666.73</v>
      </c>
      <c r="F107" s="8">
        <f>D107+E107</f>
        <v>4419666.7300000004</v>
      </c>
      <c r="G107" s="8">
        <f>Jan!G107+Feb!G107+Mar!G107</f>
        <v>323303.53000000003</v>
      </c>
      <c r="H107" s="8">
        <f>F107-G107</f>
        <v>4096363.2</v>
      </c>
      <c r="I107" s="55">
        <f>G107/F107</f>
        <v>7.3151110649467457E-2</v>
      </c>
      <c r="J107" s="8">
        <f>Jan!J107+Feb!J107+Mar!J107</f>
        <v>26598.31</v>
      </c>
      <c r="K107" s="8">
        <f>Jan!K107+Feb!K107+Mar!K107</f>
        <v>5837222.1300000008</v>
      </c>
      <c r="L107" s="55">
        <f>(K107+J107)/F107</f>
        <v>1.3267562461660996</v>
      </c>
      <c r="M107" s="8">
        <f>K107+G107+J107</f>
        <v>6187123.9700000007</v>
      </c>
      <c r="N107" s="8">
        <f>H107-K107-J107</f>
        <v>-1767457.2400000007</v>
      </c>
      <c r="O107" s="57">
        <f>M107/F107</f>
        <v>1.3999073568155669</v>
      </c>
    </row>
    <row r="108" spans="1:15" s="58" customFormat="1" ht="12.75" x14ac:dyDescent="0.2">
      <c r="A108" s="54" t="s">
        <v>33</v>
      </c>
      <c r="B108" s="106"/>
      <c r="C108" s="8"/>
      <c r="D108" s="8">
        <f>Jan!D108+Feb!D108+Mar!D108</f>
        <v>0</v>
      </c>
      <c r="E108" s="8">
        <f>Jan!E108+Feb!E108+Mar!E108</f>
        <v>0</v>
      </c>
      <c r="F108" s="8">
        <f>D108+E108</f>
        <v>0</v>
      </c>
      <c r="G108" s="8">
        <f>Jan!G108+Feb!G108+Mar!G108</f>
        <v>0</v>
      </c>
      <c r="H108" s="8">
        <f>F108-G108</f>
        <v>0</v>
      </c>
      <c r="I108" s="55" t="e">
        <f>G108/F108</f>
        <v>#DIV/0!</v>
      </c>
      <c r="J108" s="8">
        <f>Jan!J108+Feb!J108+Mar!J108</f>
        <v>0</v>
      </c>
      <c r="K108" s="8">
        <f>Jan!K108+Feb!K108+Mar!K108</f>
        <v>0</v>
      </c>
      <c r="L108" s="55" t="e">
        <f>(K108+J108)/F108</f>
        <v>#DIV/0!</v>
      </c>
      <c r="M108" s="8">
        <f>K108+G108+J108</f>
        <v>0</v>
      </c>
      <c r="N108" s="8">
        <f>H108-K108-J108</f>
        <v>0</v>
      </c>
      <c r="O108" s="57" t="e">
        <f>M108/F108</f>
        <v>#DIV/0!</v>
      </c>
    </row>
    <row r="109" spans="1:15" x14ac:dyDescent="0.25">
      <c r="A109" s="60"/>
      <c r="B109" s="107"/>
      <c r="C109" s="6"/>
      <c r="D109" s="6"/>
      <c r="E109" s="6"/>
      <c r="F109" s="6"/>
      <c r="G109" s="6"/>
      <c r="H109" s="6"/>
      <c r="I109" s="47"/>
      <c r="J109" s="44"/>
      <c r="K109" s="48"/>
      <c r="L109" s="47"/>
      <c r="M109" s="6"/>
      <c r="N109" s="6"/>
      <c r="O109" s="49"/>
    </row>
    <row r="110" spans="1:15" ht="30" x14ac:dyDescent="0.25">
      <c r="A110" s="66" t="s">
        <v>66</v>
      </c>
      <c r="B110" s="105"/>
      <c r="C110" s="6"/>
      <c r="D110" s="6"/>
      <c r="E110" s="6"/>
      <c r="F110" s="6"/>
      <c r="G110" s="6"/>
      <c r="H110" s="6"/>
      <c r="I110" s="47"/>
      <c r="J110" s="44"/>
      <c r="K110" s="48"/>
      <c r="L110" s="47"/>
      <c r="M110" s="6"/>
      <c r="N110" s="6"/>
      <c r="O110" s="49"/>
    </row>
    <row r="111" spans="1:15" x14ac:dyDescent="0.25">
      <c r="A111" s="45"/>
      <c r="B111" s="105"/>
      <c r="C111" s="6"/>
      <c r="D111" s="6"/>
      <c r="E111" s="6"/>
      <c r="F111" s="6"/>
      <c r="G111" s="6"/>
      <c r="H111" s="6"/>
      <c r="I111" s="47"/>
      <c r="J111" s="44"/>
      <c r="K111" s="48"/>
      <c r="L111" s="47"/>
      <c r="M111" s="6"/>
      <c r="N111" s="6"/>
      <c r="O111" s="49"/>
    </row>
    <row r="112" spans="1:15" ht="30" x14ac:dyDescent="0.25">
      <c r="A112" s="51" t="s">
        <v>67</v>
      </c>
      <c r="B112" s="105" t="s">
        <v>68</v>
      </c>
      <c r="C112" s="7">
        <f>SUM(C113:C116)</f>
        <v>0</v>
      </c>
      <c r="D112" s="7">
        <f>SUM(D113:D116)</f>
        <v>296611000</v>
      </c>
      <c r="E112" s="7">
        <f>SUM(E113:E116)</f>
        <v>1485687.25</v>
      </c>
      <c r="F112" s="52">
        <f>D112+E112</f>
        <v>298096687.25</v>
      </c>
      <c r="G112" s="52">
        <f>SUM(G113:G116)</f>
        <v>271836465.77000004</v>
      </c>
      <c r="H112" s="52">
        <f>F112-G112</f>
        <v>26260221.479999959</v>
      </c>
      <c r="I112" s="53">
        <f>G112/F112</f>
        <v>0.91190703351232916</v>
      </c>
      <c r="J112" s="52">
        <f>SUM(J113:J116)</f>
        <v>0</v>
      </c>
      <c r="K112" s="52">
        <f>SUM(K113:K116)</f>
        <v>1290106.8899999999</v>
      </c>
      <c r="L112" s="53">
        <f>(K112+J112)/F112</f>
        <v>4.3278135758618693E-3</v>
      </c>
      <c r="M112" s="52">
        <f>K112+G112+J112</f>
        <v>273126572.66000003</v>
      </c>
      <c r="N112" s="52">
        <f>H112-K112-J112</f>
        <v>24970114.589999959</v>
      </c>
      <c r="O112" s="53">
        <f>M112/F112</f>
        <v>0.91623484708819092</v>
      </c>
    </row>
    <row r="113" spans="1:15" s="58" customFormat="1" ht="12.75" x14ac:dyDescent="0.2">
      <c r="A113" s="54" t="s">
        <v>31</v>
      </c>
      <c r="B113" s="106"/>
      <c r="C113" s="8"/>
      <c r="D113" s="8">
        <f>Jan!D113+Feb!D113+Mar!D113</f>
        <v>292000</v>
      </c>
      <c r="E113" s="8">
        <f>Jan!E113+Feb!E113+Mar!E113</f>
        <v>0</v>
      </c>
      <c r="F113" s="8">
        <f>D113+E113</f>
        <v>292000</v>
      </c>
      <c r="G113" s="8">
        <f>Jan!G113+Feb!G113+Mar!G113</f>
        <v>227347.6</v>
      </c>
      <c r="H113" s="8">
        <f>F113-G113</f>
        <v>64652.399999999994</v>
      </c>
      <c r="I113" s="55">
        <f>G113/F113</f>
        <v>0.77858767123287675</v>
      </c>
      <c r="J113" s="8">
        <f>Jan!J113+Feb!J113+Mar!J113</f>
        <v>0</v>
      </c>
      <c r="K113" s="8">
        <f>Jan!K113+Feb!K113+Mar!K113</f>
        <v>39190.230000000003</v>
      </c>
      <c r="L113" s="55">
        <f>(K113+J113)/F113</f>
        <v>0.13421311643835618</v>
      </c>
      <c r="M113" s="8">
        <f>K113+G113+J113</f>
        <v>266537.83</v>
      </c>
      <c r="N113" s="8">
        <f>H113-K113-J113</f>
        <v>25462.169999999991</v>
      </c>
      <c r="O113" s="57">
        <f>M113/F113</f>
        <v>0.91280078767123296</v>
      </c>
    </row>
    <row r="114" spans="1:15" s="58" customFormat="1" ht="12.75" x14ac:dyDescent="0.2">
      <c r="A114" s="54" t="s">
        <v>32</v>
      </c>
      <c r="B114" s="106"/>
      <c r="C114" s="8"/>
      <c r="D114" s="8">
        <f>Jan!D114+Feb!D114+Mar!D114</f>
        <v>296319000</v>
      </c>
      <c r="E114" s="8">
        <f>Jan!E114+Feb!E114+Mar!E114</f>
        <v>1485687.25</v>
      </c>
      <c r="F114" s="8">
        <f>D114+E114</f>
        <v>297804687.25</v>
      </c>
      <c r="G114" s="8">
        <f>Jan!G114+Feb!G114+Mar!G114</f>
        <v>271609118.17000002</v>
      </c>
      <c r="H114" s="8">
        <f>F114-G114</f>
        <v>26195569.079999983</v>
      </c>
      <c r="I114" s="55">
        <f>G114/F114</f>
        <v>0.91203775426808709</v>
      </c>
      <c r="J114" s="8">
        <f>Jan!J114+Feb!J114+Mar!J114</f>
        <v>0</v>
      </c>
      <c r="K114" s="8">
        <f>Jan!K114+Feb!K114+Mar!K114</f>
        <v>1250916.6599999999</v>
      </c>
      <c r="L114" s="55">
        <f>(K114+J114)/F114</f>
        <v>4.2004599442381678E-3</v>
      </c>
      <c r="M114" s="8">
        <f>K114+G114+J114</f>
        <v>272860034.83000004</v>
      </c>
      <c r="N114" s="8">
        <f>H114-K114-J114</f>
        <v>24944652.419999983</v>
      </c>
      <c r="O114" s="57">
        <f>M114/F114</f>
        <v>0.91623821421232532</v>
      </c>
    </row>
    <row r="115" spans="1:15" s="58" customFormat="1" ht="12.75" x14ac:dyDescent="0.2">
      <c r="A115" s="54" t="s">
        <v>54</v>
      </c>
      <c r="B115" s="106"/>
      <c r="C115" s="8"/>
      <c r="D115" s="8">
        <f>Jan!D115+Feb!D115+Mar!D115</f>
        <v>0</v>
      </c>
      <c r="E115" s="8">
        <f>Jan!E115+Feb!E115+Mar!E115</f>
        <v>0</v>
      </c>
      <c r="F115" s="8">
        <f>D115+E115</f>
        <v>0</v>
      </c>
      <c r="G115" s="8">
        <f>Jan!G115+Feb!G115+Mar!G115</f>
        <v>0</v>
      </c>
      <c r="H115" s="8">
        <f>F115-G115</f>
        <v>0</v>
      </c>
      <c r="I115" s="55" t="e">
        <f>G115/F115</f>
        <v>#DIV/0!</v>
      </c>
      <c r="J115" s="8">
        <f>Jan!J115+Feb!J115+Mar!J115</f>
        <v>0</v>
      </c>
      <c r="K115" s="8">
        <f>Jan!K115+Feb!K115+Mar!K115</f>
        <v>0</v>
      </c>
      <c r="L115" s="55" t="e">
        <f>(K115+J115)/F115</f>
        <v>#DIV/0!</v>
      </c>
      <c r="M115" s="8">
        <f>K115+G115+J115</f>
        <v>0</v>
      </c>
      <c r="N115" s="8">
        <f>H115-K115-J115</f>
        <v>0</v>
      </c>
      <c r="O115" s="57" t="e">
        <f>M115/F115</f>
        <v>#DIV/0!</v>
      </c>
    </row>
    <row r="116" spans="1:15" s="58" customFormat="1" ht="12.75" x14ac:dyDescent="0.2">
      <c r="A116" s="54" t="s">
        <v>33</v>
      </c>
      <c r="B116" s="106"/>
      <c r="C116" s="8"/>
      <c r="D116" s="8">
        <f>Jan!D116+Feb!D116+Mar!D116</f>
        <v>0</v>
      </c>
      <c r="E116" s="8">
        <f>Jan!E116+Feb!E116+Mar!E116</f>
        <v>0</v>
      </c>
      <c r="F116" s="8">
        <f>D116+E116</f>
        <v>0</v>
      </c>
      <c r="G116" s="8">
        <f>Jan!G116+Feb!G116+Mar!G116</f>
        <v>0</v>
      </c>
      <c r="H116" s="8">
        <f>F116-G116</f>
        <v>0</v>
      </c>
      <c r="I116" s="55" t="e">
        <f>G116/F116</f>
        <v>#DIV/0!</v>
      </c>
      <c r="J116" s="8">
        <f>Jan!J116+Feb!J116+Mar!J116</f>
        <v>0</v>
      </c>
      <c r="K116" s="8">
        <f>Jan!K116+Feb!K116+Mar!K116</f>
        <v>0</v>
      </c>
      <c r="L116" s="55" t="e">
        <f>(K116+J116)/F116</f>
        <v>#DIV/0!</v>
      </c>
      <c r="M116" s="8">
        <f>K116+G116+J116</f>
        <v>0</v>
      </c>
      <c r="N116" s="8">
        <f>H116-K116-J116</f>
        <v>0</v>
      </c>
      <c r="O116" s="57" t="e">
        <f>M116/F116</f>
        <v>#DIV/0!</v>
      </c>
    </row>
    <row r="117" spans="1:15" x14ac:dyDescent="0.25">
      <c r="A117" s="60"/>
      <c r="B117" s="107"/>
      <c r="C117" s="6"/>
      <c r="D117" s="6"/>
      <c r="E117" s="6"/>
      <c r="F117" s="6"/>
      <c r="G117" s="6"/>
      <c r="H117" s="6"/>
      <c r="I117" s="47"/>
      <c r="J117" s="44"/>
      <c r="K117" s="48"/>
      <c r="L117" s="47"/>
      <c r="M117" s="6"/>
      <c r="N117" s="6"/>
      <c r="O117" s="49"/>
    </row>
    <row r="118" spans="1:15" x14ac:dyDescent="0.25">
      <c r="A118" s="51"/>
      <c r="B118" s="105"/>
      <c r="C118" s="6"/>
      <c r="D118" s="6"/>
      <c r="E118" s="6"/>
      <c r="F118" s="6"/>
      <c r="G118" s="6"/>
      <c r="H118" s="6"/>
      <c r="I118" s="47"/>
      <c r="J118" s="44"/>
      <c r="K118" s="48"/>
      <c r="L118" s="47"/>
      <c r="M118" s="6"/>
      <c r="N118" s="6"/>
      <c r="O118" s="49"/>
    </row>
    <row r="119" spans="1:15" ht="30" x14ac:dyDescent="0.25">
      <c r="A119" s="51" t="s">
        <v>69</v>
      </c>
      <c r="B119" s="105" t="s">
        <v>70</v>
      </c>
      <c r="C119" s="7">
        <f>SUM(C120:C122)</f>
        <v>0</v>
      </c>
      <c r="D119" s="7">
        <f>SUM(D120:D122)</f>
        <v>0</v>
      </c>
      <c r="E119" s="7">
        <f>SUM(E120:E122)</f>
        <v>2109503</v>
      </c>
      <c r="F119" s="52">
        <f>D119+E119</f>
        <v>2109503</v>
      </c>
      <c r="G119" s="52">
        <f>SUM(G120:G122)</f>
        <v>3103829.71</v>
      </c>
      <c r="H119" s="52">
        <f>F119-G119</f>
        <v>-994326.71</v>
      </c>
      <c r="I119" s="53">
        <f>G119/F119</f>
        <v>1.4713559117953376</v>
      </c>
      <c r="J119" s="52">
        <f>SUM(J120:J122)</f>
        <v>0</v>
      </c>
      <c r="K119" s="52">
        <f>SUM(K120:K122)</f>
        <v>0</v>
      </c>
      <c r="L119" s="53">
        <f>(K119+J119)/F119</f>
        <v>0</v>
      </c>
      <c r="M119" s="52">
        <f>K119+G119+J119</f>
        <v>3103829.71</v>
      </c>
      <c r="N119" s="52">
        <f>H119-K119-J119</f>
        <v>-994326.71</v>
      </c>
      <c r="O119" s="53">
        <f>M119/F119</f>
        <v>1.4713559117953376</v>
      </c>
    </row>
    <row r="120" spans="1:15" s="58" customFormat="1" ht="12.75" x14ac:dyDescent="0.2">
      <c r="A120" s="54" t="s">
        <v>31</v>
      </c>
      <c r="B120" s="106"/>
      <c r="C120" s="8"/>
      <c r="D120" s="8">
        <f>Jan!D120+Feb!D120+Mar!D120</f>
        <v>0</v>
      </c>
      <c r="E120" s="8">
        <f>Jan!E120+Feb!E120+Mar!E120</f>
        <v>0</v>
      </c>
      <c r="F120" s="8">
        <f>D120+E120</f>
        <v>0</v>
      </c>
      <c r="G120" s="8">
        <f>Jan!G120+Feb!G120+Mar!G120</f>
        <v>0</v>
      </c>
      <c r="H120" s="8">
        <f>F120-G120</f>
        <v>0</v>
      </c>
      <c r="I120" s="55" t="e">
        <f>G120/F120</f>
        <v>#DIV/0!</v>
      </c>
      <c r="J120" s="8">
        <f>Jan!J120+Feb!J120+Mar!J120</f>
        <v>0</v>
      </c>
      <c r="K120" s="8">
        <f>Jan!K120+Feb!K120+Mar!K120</f>
        <v>0</v>
      </c>
      <c r="L120" s="55" t="e">
        <f>(K120+J120)/F120</f>
        <v>#DIV/0!</v>
      </c>
      <c r="M120" s="8">
        <f>K120+G120+J120</f>
        <v>0</v>
      </c>
      <c r="N120" s="8">
        <f>H120-K120-J120</f>
        <v>0</v>
      </c>
      <c r="O120" s="57" t="e">
        <f>M120/F120</f>
        <v>#DIV/0!</v>
      </c>
    </row>
    <row r="121" spans="1:15" s="58" customFormat="1" ht="12.75" x14ac:dyDescent="0.2">
      <c r="A121" s="54" t="s">
        <v>32</v>
      </c>
      <c r="B121" s="106"/>
      <c r="C121" s="8"/>
      <c r="D121" s="8">
        <f>Jan!D121+Feb!D121+Mar!D121</f>
        <v>0</v>
      </c>
      <c r="E121" s="8">
        <f>Jan!E121+Feb!E121+Mar!E121</f>
        <v>2109503</v>
      </c>
      <c r="F121" s="8">
        <f>D121+E121</f>
        <v>2109503</v>
      </c>
      <c r="G121" s="8">
        <f>Jan!G121+Feb!G121+Mar!G121</f>
        <v>3103829.71</v>
      </c>
      <c r="H121" s="8">
        <f>F121-G121</f>
        <v>-994326.71</v>
      </c>
      <c r="I121" s="55">
        <f>G121/F121</f>
        <v>1.4713559117953376</v>
      </c>
      <c r="J121" s="8">
        <f>Jan!J121+Feb!J121+Mar!J121</f>
        <v>0</v>
      </c>
      <c r="K121" s="8">
        <f>Jan!K121+Feb!K121+Mar!K121</f>
        <v>0</v>
      </c>
      <c r="L121" s="55">
        <f>(K121+J121)/F121</f>
        <v>0</v>
      </c>
      <c r="M121" s="8">
        <f>K121+G121+J121</f>
        <v>3103829.71</v>
      </c>
      <c r="N121" s="8">
        <f>H121-K121-J121</f>
        <v>-994326.71</v>
      </c>
      <c r="O121" s="57">
        <f>M121/F121</f>
        <v>1.4713559117953376</v>
      </c>
    </row>
    <row r="122" spans="1:15" s="58" customFormat="1" ht="12.75" x14ac:dyDescent="0.2">
      <c r="A122" s="54" t="s">
        <v>33</v>
      </c>
      <c r="B122" s="106"/>
      <c r="C122" s="8"/>
      <c r="D122" s="8">
        <f>Jan!D122+Feb!D122+Mar!D122</f>
        <v>0</v>
      </c>
      <c r="E122" s="8">
        <f>Jan!E122+Feb!E122+Mar!E122</f>
        <v>0</v>
      </c>
      <c r="F122" s="8">
        <f>D122+E122</f>
        <v>0</v>
      </c>
      <c r="G122" s="8">
        <f>Jan!G122+Feb!G122+Mar!G122</f>
        <v>0</v>
      </c>
      <c r="H122" s="8">
        <f>F122-G122</f>
        <v>0</v>
      </c>
      <c r="I122" s="55" t="e">
        <f>G122/F122</f>
        <v>#DIV/0!</v>
      </c>
      <c r="J122" s="8">
        <f>Jan!J122+Feb!J122+Mar!J122</f>
        <v>0</v>
      </c>
      <c r="K122" s="8">
        <f>Jan!K122+Feb!K122+Mar!K122</f>
        <v>0</v>
      </c>
      <c r="L122" s="55" t="e">
        <f>(K122+J122)/F122</f>
        <v>#DIV/0!</v>
      </c>
      <c r="M122" s="8">
        <f>K122+G122+J122</f>
        <v>0</v>
      </c>
      <c r="N122" s="8">
        <f>H122-K122-J122</f>
        <v>0</v>
      </c>
      <c r="O122" s="57" t="e">
        <f>M122/F122</f>
        <v>#DIV/0!</v>
      </c>
    </row>
    <row r="123" spans="1:15" x14ac:dyDescent="0.25">
      <c r="A123" s="60"/>
      <c r="B123" s="107"/>
      <c r="C123" s="6"/>
      <c r="D123" s="6"/>
      <c r="E123" s="6"/>
      <c r="F123" s="6"/>
      <c r="G123" s="8"/>
      <c r="H123" s="6"/>
      <c r="I123" s="47"/>
      <c r="J123" s="44"/>
      <c r="K123" s="48"/>
      <c r="L123" s="47"/>
      <c r="M123" s="6"/>
      <c r="N123" s="6"/>
      <c r="O123" s="49"/>
    </row>
    <row r="124" spans="1:15" ht="60" x14ac:dyDescent="0.25">
      <c r="A124" s="66" t="s">
        <v>71</v>
      </c>
      <c r="B124" s="105"/>
      <c r="C124" s="6"/>
      <c r="D124" s="6"/>
      <c r="E124" s="6"/>
      <c r="F124" s="6"/>
      <c r="G124" s="6"/>
      <c r="H124" s="6"/>
      <c r="I124" s="47"/>
      <c r="J124" s="44"/>
      <c r="K124" s="48"/>
      <c r="L124" s="47"/>
      <c r="M124" s="6"/>
      <c r="N124" s="6"/>
      <c r="O124" s="49"/>
    </row>
    <row r="125" spans="1:15" x14ac:dyDescent="0.25">
      <c r="A125" s="45"/>
      <c r="B125" s="105"/>
      <c r="C125" s="6"/>
      <c r="D125" s="6"/>
      <c r="E125" s="6"/>
      <c r="F125" s="6"/>
      <c r="G125" s="6"/>
      <c r="H125" s="6"/>
      <c r="I125" s="47"/>
      <c r="J125" s="44"/>
      <c r="K125" s="48"/>
      <c r="L125" s="47"/>
      <c r="M125" s="6"/>
      <c r="N125" s="6"/>
      <c r="O125" s="49"/>
    </row>
    <row r="126" spans="1:15" ht="16.5" x14ac:dyDescent="0.3">
      <c r="A126" s="45"/>
      <c r="B126" s="105"/>
      <c r="C126" s="6"/>
      <c r="D126" s="6"/>
      <c r="E126" s="6"/>
      <c r="F126" s="6"/>
      <c r="G126" s="6"/>
      <c r="H126" s="6"/>
      <c r="I126" s="47"/>
      <c r="J126" s="44"/>
      <c r="K126" s="348"/>
      <c r="L126" s="47"/>
      <c r="M126" s="6"/>
      <c r="N126" s="6"/>
      <c r="O126" s="49"/>
    </row>
    <row r="127" spans="1:15" ht="45" x14ac:dyDescent="0.25">
      <c r="A127" s="51" t="s">
        <v>72</v>
      </c>
      <c r="B127" s="105" t="s">
        <v>73</v>
      </c>
      <c r="C127" s="7">
        <f>SUM(C128:C130)</f>
        <v>0</v>
      </c>
      <c r="D127" s="7">
        <f>SUM(D128:D130)</f>
        <v>0</v>
      </c>
      <c r="E127" s="7">
        <f>SUM(E128:E130)</f>
        <v>105393571.34999999</v>
      </c>
      <c r="F127" s="52">
        <f>D127+E127</f>
        <v>105393571.34999999</v>
      </c>
      <c r="G127" s="52">
        <f>SUM(G128:G130)</f>
        <v>132422790.53999999</v>
      </c>
      <c r="H127" s="52">
        <f>F127-G127</f>
        <v>-27029219.189999998</v>
      </c>
      <c r="I127" s="53">
        <f>G127/F127</f>
        <v>1.2564598470644766</v>
      </c>
      <c r="J127" s="52">
        <f>SUM(J128:J130)</f>
        <v>0</v>
      </c>
      <c r="K127" s="52">
        <f>SUM(K128:K130)</f>
        <v>8332228.21</v>
      </c>
      <c r="L127" s="53">
        <f>(K127+J127)/F127</f>
        <v>7.9058220565746115E-2</v>
      </c>
      <c r="M127" s="52">
        <f>K127+G127+J127</f>
        <v>140755018.75</v>
      </c>
      <c r="N127" s="52">
        <f>H127-K127-J127</f>
        <v>-35361447.399999999</v>
      </c>
      <c r="O127" s="53">
        <f>M127/F127</f>
        <v>1.3355180676302227</v>
      </c>
    </row>
    <row r="128" spans="1:15" s="58" customFormat="1" ht="12.75" x14ac:dyDescent="0.2">
      <c r="A128" s="54" t="s">
        <v>31</v>
      </c>
      <c r="B128" s="106"/>
      <c r="C128" s="8"/>
      <c r="D128" s="8">
        <f>Jan!D128+Feb!D128+Mar!D128</f>
        <v>0</v>
      </c>
      <c r="E128" s="8">
        <f>Jan!E128+Feb!E128+Mar!E128</f>
        <v>0</v>
      </c>
      <c r="F128" s="8">
        <f>D128+E128</f>
        <v>0</v>
      </c>
      <c r="G128" s="8">
        <f>Jan!G128+Feb!G128+Mar!G128</f>
        <v>0</v>
      </c>
      <c r="H128" s="8">
        <f>F128-G128</f>
        <v>0</v>
      </c>
      <c r="I128" s="55" t="e">
        <f>G128/F128</f>
        <v>#DIV/0!</v>
      </c>
      <c r="J128" s="8">
        <f>Jan!J128+Feb!J128+Mar!J128</f>
        <v>0</v>
      </c>
      <c r="K128" s="8">
        <f>Jan!K128+Feb!K128+Mar!K128</f>
        <v>0</v>
      </c>
      <c r="L128" s="55" t="e">
        <f>(K128+J128)/F128</f>
        <v>#DIV/0!</v>
      </c>
      <c r="M128" s="8">
        <f>K128+G128+J128</f>
        <v>0</v>
      </c>
      <c r="N128" s="8">
        <f>H128-K128-J128</f>
        <v>0</v>
      </c>
      <c r="O128" s="57" t="e">
        <f>M128/F128</f>
        <v>#DIV/0!</v>
      </c>
    </row>
    <row r="129" spans="1:15" s="58" customFormat="1" ht="12.75" x14ac:dyDescent="0.2">
      <c r="A129" s="54" t="s">
        <v>32</v>
      </c>
      <c r="B129" s="106"/>
      <c r="C129" s="8"/>
      <c r="D129" s="8">
        <f>Jan!D129+Feb!D129+Mar!D129</f>
        <v>0</v>
      </c>
      <c r="E129" s="8">
        <f>Jan!E129+Feb!E129+Mar!E129</f>
        <v>105393571.34999999</v>
      </c>
      <c r="F129" s="8">
        <f>D129+E129</f>
        <v>105393571.34999999</v>
      </c>
      <c r="G129" s="8">
        <f>Jan!G129+Feb!G129+Mar!G129</f>
        <v>132422790.53999999</v>
      </c>
      <c r="H129" s="8">
        <f>F129-G129</f>
        <v>-27029219.189999998</v>
      </c>
      <c r="I129" s="55">
        <f>G129/F129</f>
        <v>1.2564598470644766</v>
      </c>
      <c r="J129" s="8">
        <f>Jan!J129+Feb!J129+Mar!J129</f>
        <v>0</v>
      </c>
      <c r="K129" s="8">
        <f>Jan!K129+Feb!K129+Mar!K129</f>
        <v>8332228.21</v>
      </c>
      <c r="L129" s="55">
        <f>(K129+J129)/F129</f>
        <v>7.9058220565746115E-2</v>
      </c>
      <c r="M129" s="8">
        <f>K129+G129+J129</f>
        <v>140755018.75</v>
      </c>
      <c r="N129" s="8">
        <f>H129-K129-J129</f>
        <v>-35361447.399999999</v>
      </c>
      <c r="O129" s="57">
        <f>M129/F129</f>
        <v>1.3355180676302227</v>
      </c>
    </row>
    <row r="130" spans="1:15" s="58" customFormat="1" ht="12.75" x14ac:dyDescent="0.2">
      <c r="A130" s="54" t="s">
        <v>33</v>
      </c>
      <c r="B130" s="106"/>
      <c r="C130" s="8"/>
      <c r="D130" s="8">
        <f>Jan!D130+Feb!D130+Mar!D130</f>
        <v>0</v>
      </c>
      <c r="E130" s="8">
        <f>Jan!E130+Feb!E130+Mar!E130</f>
        <v>0</v>
      </c>
      <c r="F130" s="8">
        <f>D130+E130</f>
        <v>0</v>
      </c>
      <c r="G130" s="8">
        <f>Jan!G130+Feb!G130+Mar!G130</f>
        <v>0</v>
      </c>
      <c r="H130" s="8">
        <f>F130-G130</f>
        <v>0</v>
      </c>
      <c r="I130" s="55" t="e">
        <f>G130/F130</f>
        <v>#DIV/0!</v>
      </c>
      <c r="J130" s="8">
        <f>Jan!J130+Feb!J130+Mar!J130</f>
        <v>0</v>
      </c>
      <c r="K130" s="8">
        <f>Jan!K130+Feb!K130+Mar!K130</f>
        <v>0</v>
      </c>
      <c r="L130" s="55" t="e">
        <f>(K130+J130)/F130</f>
        <v>#DIV/0!</v>
      </c>
      <c r="M130" s="8">
        <f>K130+G130+J130</f>
        <v>0</v>
      </c>
      <c r="N130" s="8">
        <f>H130-K130-J130</f>
        <v>0</v>
      </c>
      <c r="O130" s="57" t="e">
        <f>M130/F130</f>
        <v>#DIV/0!</v>
      </c>
    </row>
    <row r="131" spans="1:15" x14ac:dyDescent="0.25">
      <c r="A131" s="60"/>
      <c r="B131" s="107"/>
      <c r="C131" s="6"/>
      <c r="D131" s="6"/>
      <c r="E131" s="6"/>
      <c r="F131" s="6"/>
      <c r="G131" s="8"/>
      <c r="H131" s="6"/>
      <c r="I131" s="47"/>
      <c r="J131" s="44"/>
      <c r="K131" s="355"/>
      <c r="L131" s="47"/>
      <c r="M131" s="6"/>
      <c r="N131" s="6"/>
      <c r="O131" s="49"/>
    </row>
    <row r="132" spans="1:15" ht="30" x14ac:dyDescent="0.25">
      <c r="A132" s="51" t="s">
        <v>74</v>
      </c>
      <c r="B132" s="105" t="s">
        <v>75</v>
      </c>
      <c r="C132" s="7">
        <f>SUM(C133:C135)</f>
        <v>0</v>
      </c>
      <c r="D132" s="7">
        <f>SUM(D133:D135)</f>
        <v>0</v>
      </c>
      <c r="E132" s="7">
        <f>SUM(E133:E135)</f>
        <v>93820</v>
      </c>
      <c r="F132" s="52">
        <f>D132+E132</f>
        <v>93820</v>
      </c>
      <c r="G132" s="52">
        <f>SUM(G133:G135)</f>
        <v>0</v>
      </c>
      <c r="H132" s="52">
        <f>F132-G132</f>
        <v>93820</v>
      </c>
      <c r="I132" s="53">
        <f>G132/F132</f>
        <v>0</v>
      </c>
      <c r="J132" s="52">
        <f>SUM(J133:J135)</f>
        <v>1270</v>
      </c>
      <c r="K132" s="52">
        <f>SUM(K133:K135)</f>
        <v>61450.399999999965</v>
      </c>
      <c r="L132" s="53">
        <f>(K132+J132)/F132</f>
        <v>0.66851843956512436</v>
      </c>
      <c r="M132" s="52">
        <f>K132+G132+J132</f>
        <v>62720.399999999965</v>
      </c>
      <c r="N132" s="52">
        <f>H132-K132-J132</f>
        <v>31099.600000000035</v>
      </c>
      <c r="O132" s="53">
        <f>M132/F132</f>
        <v>0.66851843956512436</v>
      </c>
    </row>
    <row r="133" spans="1:15" s="58" customFormat="1" ht="12.75" x14ac:dyDescent="0.2">
      <c r="A133" s="54" t="s">
        <v>31</v>
      </c>
      <c r="B133" s="106"/>
      <c r="C133" s="8"/>
      <c r="D133" s="8">
        <f>Jan!D133+Feb!D133+Mar!D133</f>
        <v>0</v>
      </c>
      <c r="E133" s="8">
        <f>Jan!E133+Feb!E133+Mar!E133</f>
        <v>0</v>
      </c>
      <c r="F133" s="8">
        <f>D133+E133</f>
        <v>0</v>
      </c>
      <c r="G133" s="8">
        <f>Jan!G133+Feb!G133+Mar!G133</f>
        <v>0</v>
      </c>
      <c r="H133" s="8">
        <f>F133-G133</f>
        <v>0</v>
      </c>
      <c r="I133" s="55" t="e">
        <f>G133/F133</f>
        <v>#DIV/0!</v>
      </c>
      <c r="J133" s="8">
        <f>Jan!J133+Feb!J133+Mar!J133</f>
        <v>0</v>
      </c>
      <c r="K133" s="8">
        <f>Jan!K133+Feb!K133+Mar!K133</f>
        <v>0</v>
      </c>
      <c r="L133" s="55" t="e">
        <f>(K133+J133)/F133</f>
        <v>#DIV/0!</v>
      </c>
      <c r="M133" s="8">
        <f>K133+G133+J133</f>
        <v>0</v>
      </c>
      <c r="N133" s="8">
        <f>H133-K133-J133</f>
        <v>0</v>
      </c>
      <c r="O133" s="57" t="e">
        <f>M133/F133</f>
        <v>#DIV/0!</v>
      </c>
    </row>
    <row r="134" spans="1:15" s="58" customFormat="1" ht="12.75" x14ac:dyDescent="0.2">
      <c r="A134" s="54" t="s">
        <v>32</v>
      </c>
      <c r="B134" s="106"/>
      <c r="C134" s="8"/>
      <c r="D134" s="8">
        <f>Jan!D134+Feb!D134+Mar!D134</f>
        <v>0</v>
      </c>
      <c r="E134" s="8">
        <f>Jan!E134+Feb!E134+Mar!E134</f>
        <v>93820</v>
      </c>
      <c r="F134" s="8">
        <f>D134+E134</f>
        <v>93820</v>
      </c>
      <c r="G134" s="8">
        <f>Jan!G134+Feb!G189+Mar!G134</f>
        <v>0</v>
      </c>
      <c r="H134" s="8">
        <f>F134-G134</f>
        <v>93820</v>
      </c>
      <c r="I134" s="55">
        <f>G134/F134</f>
        <v>0</v>
      </c>
      <c r="J134" s="8">
        <f>Jan!J134+Feb!J134+Mar!J134</f>
        <v>1270</v>
      </c>
      <c r="K134" s="8">
        <v>61450.399999999965</v>
      </c>
      <c r="L134" s="55">
        <f>(K134+J134)/F134</f>
        <v>0.66851843956512436</v>
      </c>
      <c r="M134" s="8">
        <f>K134+G134+J134</f>
        <v>62720.399999999965</v>
      </c>
      <c r="N134" s="8">
        <f>H134-K134-J134</f>
        <v>31099.600000000035</v>
      </c>
      <c r="O134" s="57">
        <f>M134/F134</f>
        <v>0.66851843956512436</v>
      </c>
    </row>
    <row r="135" spans="1:15" s="58" customFormat="1" ht="12.75" x14ac:dyDescent="0.2">
      <c r="A135" s="54" t="s">
        <v>33</v>
      </c>
      <c r="B135" s="106"/>
      <c r="C135" s="8"/>
      <c r="D135" s="8">
        <f>Jan!D135+Feb!D135+Mar!D135</f>
        <v>0</v>
      </c>
      <c r="E135" s="8">
        <f>Jan!E135+Feb!E135+Mar!E135</f>
        <v>0</v>
      </c>
      <c r="F135" s="8">
        <f>D135+E135</f>
        <v>0</v>
      </c>
      <c r="G135" s="8">
        <f>Jan!G135+Feb!G135+Mar!G135</f>
        <v>0</v>
      </c>
      <c r="H135" s="8">
        <f>F135-G135</f>
        <v>0</v>
      </c>
      <c r="I135" s="55" t="e">
        <f>G135/F135</f>
        <v>#DIV/0!</v>
      </c>
      <c r="J135" s="8">
        <f>Jan!J135+Feb!J135+Mar!J135</f>
        <v>0</v>
      </c>
      <c r="K135" s="8">
        <f>Jan!K135+Feb!K135+Mar!K135</f>
        <v>0</v>
      </c>
      <c r="L135" s="55" t="e">
        <f>(K135+J135)/F135</f>
        <v>#DIV/0!</v>
      </c>
      <c r="M135" s="8">
        <f>K135+G135+J135</f>
        <v>0</v>
      </c>
      <c r="N135" s="8">
        <f>H135-K135-J135</f>
        <v>0</v>
      </c>
      <c r="O135" s="57" t="e">
        <f>M135/F135</f>
        <v>#DIV/0!</v>
      </c>
    </row>
    <row r="136" spans="1:15" ht="16.5" x14ac:dyDescent="0.3">
      <c r="A136" s="60"/>
      <c r="B136" s="107"/>
      <c r="C136" s="6"/>
      <c r="D136" s="6"/>
      <c r="E136" s="6"/>
      <c r="F136" s="6"/>
      <c r="G136" s="8"/>
      <c r="H136" s="6"/>
      <c r="I136" s="47"/>
      <c r="J136" s="44"/>
      <c r="K136" s="348"/>
      <c r="L136" s="47"/>
      <c r="M136" s="6"/>
      <c r="N136" s="6"/>
      <c r="O136" s="49"/>
    </row>
    <row r="137" spans="1:15" x14ac:dyDescent="0.25">
      <c r="A137" s="45" t="s">
        <v>76</v>
      </c>
      <c r="B137" s="105"/>
      <c r="C137" s="6"/>
      <c r="D137" s="6"/>
      <c r="E137" s="6"/>
      <c r="F137" s="6"/>
      <c r="G137" s="6"/>
      <c r="H137" s="6"/>
      <c r="I137" s="47"/>
      <c r="J137" s="44"/>
      <c r="K137" s="355"/>
      <c r="L137" s="47"/>
      <c r="M137" s="6"/>
      <c r="N137" s="6"/>
      <c r="O137" s="49"/>
    </row>
    <row r="138" spans="1:15" x14ac:dyDescent="0.25">
      <c r="A138" s="45"/>
      <c r="B138" s="105"/>
      <c r="C138" s="6"/>
      <c r="D138" s="6"/>
      <c r="E138" s="6"/>
      <c r="F138" s="6"/>
      <c r="G138" s="6"/>
      <c r="H138" s="6"/>
      <c r="I138" s="47"/>
      <c r="J138" s="44"/>
      <c r="K138" s="48"/>
      <c r="L138" s="47"/>
      <c r="M138" s="6"/>
      <c r="N138" s="6"/>
      <c r="O138" s="49"/>
    </row>
    <row r="139" spans="1:15" x14ac:dyDescent="0.25">
      <c r="A139" s="45"/>
      <c r="B139" s="105"/>
      <c r="C139" s="6"/>
      <c r="D139" s="6"/>
      <c r="E139" s="6"/>
      <c r="F139" s="6"/>
      <c r="G139" s="6"/>
      <c r="H139" s="6"/>
      <c r="I139" s="47"/>
      <c r="J139" s="44"/>
      <c r="K139" s="48"/>
      <c r="L139" s="47"/>
      <c r="M139" s="6"/>
      <c r="N139" s="6"/>
      <c r="O139" s="49"/>
    </row>
    <row r="140" spans="1:15" ht="45" x14ac:dyDescent="0.25">
      <c r="A140" s="51" t="s">
        <v>77</v>
      </c>
      <c r="B140" s="105" t="s">
        <v>78</v>
      </c>
      <c r="C140" s="7">
        <f>SUM(C141:C143)</f>
        <v>0</v>
      </c>
      <c r="D140" s="7">
        <f>SUM(D141:D143)</f>
        <v>0</v>
      </c>
      <c r="E140" s="7">
        <f>SUM(E141:E143)</f>
        <v>0</v>
      </c>
      <c r="F140" s="52">
        <f>D140+E140</f>
        <v>0</v>
      </c>
      <c r="G140" s="52">
        <f>SUM(G141:G143)</f>
        <v>0</v>
      </c>
      <c r="H140" s="52">
        <f>F140-G140</f>
        <v>0</v>
      </c>
      <c r="I140" s="53" t="e">
        <f>G140/F140</f>
        <v>#DIV/0!</v>
      </c>
      <c r="J140" s="52">
        <f>SUM(J141:J143)</f>
        <v>0</v>
      </c>
      <c r="K140" s="52">
        <f>SUM(K141:K143)</f>
        <v>0</v>
      </c>
      <c r="L140" s="53" t="e">
        <f>(K140+J140)/F140</f>
        <v>#DIV/0!</v>
      </c>
      <c r="M140" s="52">
        <f>K140+G140+J140</f>
        <v>0</v>
      </c>
      <c r="N140" s="52">
        <f>H140-K140-J140</f>
        <v>0</v>
      </c>
      <c r="O140" s="53" t="e">
        <f>M140/F140</f>
        <v>#DIV/0!</v>
      </c>
    </row>
    <row r="141" spans="1:15" s="58" customFormat="1" ht="12.75" x14ac:dyDescent="0.2">
      <c r="A141" s="54" t="s">
        <v>31</v>
      </c>
      <c r="B141" s="106"/>
      <c r="C141" s="8"/>
      <c r="D141" s="8">
        <f>Jan!D141+Feb!D141+Mar!D141</f>
        <v>0</v>
      </c>
      <c r="E141" s="8">
        <f>Jan!E141+Feb!E141+Mar!E141</f>
        <v>0</v>
      </c>
      <c r="F141" s="8">
        <f>D141+E141</f>
        <v>0</v>
      </c>
      <c r="G141" s="8">
        <f>Jan!G141+Feb!G141+Mar!G141</f>
        <v>0</v>
      </c>
      <c r="H141" s="8">
        <f>F141-G141</f>
        <v>0</v>
      </c>
      <c r="I141" s="55" t="e">
        <f>G141/F141</f>
        <v>#DIV/0!</v>
      </c>
      <c r="J141" s="8">
        <f>Jan!J141+Feb!J141+Mar!J141</f>
        <v>0</v>
      </c>
      <c r="K141" s="8">
        <f>Jan!K141+Feb!K141+Mar!K141</f>
        <v>0</v>
      </c>
      <c r="L141" s="55" t="e">
        <f>(K141+J141)/F141</f>
        <v>#DIV/0!</v>
      </c>
      <c r="M141" s="8">
        <f>K141+G141+J141</f>
        <v>0</v>
      </c>
      <c r="N141" s="8">
        <f>H141-K141-J141</f>
        <v>0</v>
      </c>
      <c r="O141" s="57" t="e">
        <f>M141/F141</f>
        <v>#DIV/0!</v>
      </c>
    </row>
    <row r="142" spans="1:15" s="58" customFormat="1" ht="12.75" x14ac:dyDescent="0.2">
      <c r="A142" s="54" t="s">
        <v>32</v>
      </c>
      <c r="B142" s="106"/>
      <c r="C142" s="8"/>
      <c r="D142" s="8">
        <f>Jan!D142+Feb!D142+Mar!D142</f>
        <v>0</v>
      </c>
      <c r="E142" s="8">
        <f>Jan!E142+Feb!E142+Mar!E142</f>
        <v>0</v>
      </c>
      <c r="F142" s="8">
        <f>D142+E142</f>
        <v>0</v>
      </c>
      <c r="G142" s="8">
        <f>Jan!G142+Feb!G142+Mar!G142</f>
        <v>0</v>
      </c>
      <c r="H142" s="8">
        <f>F142-G142</f>
        <v>0</v>
      </c>
      <c r="I142" s="55" t="e">
        <f>G142/F142</f>
        <v>#DIV/0!</v>
      </c>
      <c r="J142" s="8">
        <f>Jan!J142+Feb!J142+Mar!J142</f>
        <v>0</v>
      </c>
      <c r="K142" s="8">
        <f>Jan!K142+Feb!K142+Mar!K142</f>
        <v>0</v>
      </c>
      <c r="L142" s="55" t="e">
        <f>(K142+J142)/F142</f>
        <v>#DIV/0!</v>
      </c>
      <c r="M142" s="8">
        <f>K142+G142+J142</f>
        <v>0</v>
      </c>
      <c r="N142" s="8">
        <f>H142-K142-J142</f>
        <v>0</v>
      </c>
      <c r="O142" s="57" t="e">
        <f>M142/F142</f>
        <v>#DIV/0!</v>
      </c>
    </row>
    <row r="143" spans="1:15" s="58" customFormat="1" ht="12.75" x14ac:dyDescent="0.2">
      <c r="A143" s="54" t="s">
        <v>33</v>
      </c>
      <c r="B143" s="106"/>
      <c r="C143" s="8"/>
      <c r="D143" s="8">
        <f>Jan!D143+Feb!D143+Mar!D143</f>
        <v>0</v>
      </c>
      <c r="E143" s="8">
        <f>Jan!E143+Feb!E143+Mar!E143</f>
        <v>0</v>
      </c>
      <c r="F143" s="8">
        <f>D143+E143</f>
        <v>0</v>
      </c>
      <c r="G143" s="8">
        <f>Jan!G143+Feb!G143+Mar!G143</f>
        <v>0</v>
      </c>
      <c r="H143" s="8">
        <f>F143-G143</f>
        <v>0</v>
      </c>
      <c r="I143" s="55" t="e">
        <f>G143/F143</f>
        <v>#DIV/0!</v>
      </c>
      <c r="J143" s="8">
        <f>Jan!J143+Feb!J143+Mar!J143</f>
        <v>0</v>
      </c>
      <c r="K143" s="8">
        <f>Jan!K143+Feb!K143+Mar!K143</f>
        <v>0</v>
      </c>
      <c r="L143" s="55" t="e">
        <f>(K143+J143)/F143</f>
        <v>#DIV/0!</v>
      </c>
      <c r="M143" s="8">
        <f>K143+G143+J143</f>
        <v>0</v>
      </c>
      <c r="N143" s="8">
        <f>H143-K143-J143</f>
        <v>0</v>
      </c>
      <c r="O143" s="57" t="e">
        <f>M143/F143</f>
        <v>#DIV/0!</v>
      </c>
    </row>
    <row r="144" spans="1:15" x14ac:dyDescent="0.25">
      <c r="A144" s="60"/>
      <c r="B144" s="107"/>
      <c r="C144" s="6"/>
      <c r="D144" s="6"/>
      <c r="E144" s="6"/>
      <c r="F144" s="6"/>
      <c r="G144" s="8"/>
      <c r="H144" s="6"/>
      <c r="I144" s="47"/>
      <c r="J144" s="44"/>
      <c r="K144" s="48"/>
      <c r="L144" s="47"/>
      <c r="M144" s="6"/>
      <c r="N144" s="6"/>
      <c r="O144" s="49"/>
    </row>
    <row r="145" spans="1:15" x14ac:dyDescent="0.25">
      <c r="A145" s="45"/>
      <c r="B145" s="105"/>
      <c r="C145" s="6"/>
      <c r="D145" s="6"/>
      <c r="E145" s="6"/>
      <c r="F145" s="6"/>
      <c r="G145" s="6"/>
      <c r="H145" s="6"/>
      <c r="I145" s="47"/>
      <c r="J145" s="44"/>
      <c r="K145" s="48"/>
      <c r="L145" s="47"/>
      <c r="M145" s="6"/>
      <c r="N145" s="6"/>
      <c r="O145" s="49"/>
    </row>
    <row r="146" spans="1:15" ht="75" x14ac:dyDescent="0.25">
      <c r="A146" s="51" t="s">
        <v>79</v>
      </c>
      <c r="B146" s="105" t="s">
        <v>80</v>
      </c>
      <c r="C146" s="7">
        <f>SUM(C147:C149)</f>
        <v>0</v>
      </c>
      <c r="D146" s="7">
        <f>SUM(D147:D149)</f>
        <v>0</v>
      </c>
      <c r="E146" s="7">
        <f>SUM(E147:E149)</f>
        <v>0</v>
      </c>
      <c r="F146" s="52">
        <f>D146+E146</f>
        <v>0</v>
      </c>
      <c r="G146" s="52">
        <f>SUM(G147:G149)</f>
        <v>0</v>
      </c>
      <c r="H146" s="52">
        <f>F146-G146</f>
        <v>0</v>
      </c>
      <c r="I146" s="53" t="e">
        <f>G146/F146</f>
        <v>#DIV/0!</v>
      </c>
      <c r="J146" s="52">
        <f>SUM(J147:J149)</f>
        <v>0</v>
      </c>
      <c r="K146" s="52">
        <f>SUM(K147:K149)</f>
        <v>0</v>
      </c>
      <c r="L146" s="53" t="e">
        <f>(K146+J146)/F146</f>
        <v>#DIV/0!</v>
      </c>
      <c r="M146" s="52">
        <f>K146+G146+J146</f>
        <v>0</v>
      </c>
      <c r="N146" s="52">
        <f>H146-K146-J146</f>
        <v>0</v>
      </c>
      <c r="O146" s="53" t="e">
        <f>M146/F146</f>
        <v>#DIV/0!</v>
      </c>
    </row>
    <row r="147" spans="1:15" s="58" customFormat="1" ht="12.75" x14ac:dyDescent="0.2">
      <c r="A147" s="54" t="s">
        <v>31</v>
      </c>
      <c r="B147" s="106"/>
      <c r="C147" s="8"/>
      <c r="D147" s="8">
        <f>Jan!D147+Feb!D147+Mar!D147</f>
        <v>0</v>
      </c>
      <c r="E147" s="8">
        <f>Jan!E147+Feb!E147+Mar!E147</f>
        <v>0</v>
      </c>
      <c r="F147" s="8">
        <f>D147+E147</f>
        <v>0</v>
      </c>
      <c r="G147" s="8">
        <f>Jan!G147+Feb!G147+Mar!G147</f>
        <v>0</v>
      </c>
      <c r="H147" s="8">
        <f>F147-G147</f>
        <v>0</v>
      </c>
      <c r="I147" s="55" t="e">
        <f>G147/F147</f>
        <v>#DIV/0!</v>
      </c>
      <c r="J147" s="8">
        <f>Jan!J147+Feb!J147+Mar!J147</f>
        <v>0</v>
      </c>
      <c r="K147" s="8">
        <f>Jan!K147+Feb!K147+Mar!K147</f>
        <v>0</v>
      </c>
      <c r="L147" s="55" t="e">
        <f>(K147+J147)/F147</f>
        <v>#DIV/0!</v>
      </c>
      <c r="M147" s="8">
        <f>K147+G147+J147</f>
        <v>0</v>
      </c>
      <c r="N147" s="8">
        <f>H147-K147-J147</f>
        <v>0</v>
      </c>
      <c r="O147" s="57" t="e">
        <f>M147/F147</f>
        <v>#DIV/0!</v>
      </c>
    </row>
    <row r="148" spans="1:15" s="58" customFormat="1" ht="12.75" x14ac:dyDescent="0.2">
      <c r="A148" s="54" t="s">
        <v>32</v>
      </c>
      <c r="B148" s="106"/>
      <c r="C148" s="8"/>
      <c r="D148" s="8">
        <f>Jan!D148+Feb!D148+Mar!D148</f>
        <v>0</v>
      </c>
      <c r="E148" s="8">
        <f>Jan!E148+Feb!E148+Mar!E148</f>
        <v>0</v>
      </c>
      <c r="F148" s="8">
        <f>D148+E148</f>
        <v>0</v>
      </c>
      <c r="G148" s="8">
        <f>Jan!G148+Feb!G148+Mar!G148</f>
        <v>0</v>
      </c>
      <c r="H148" s="8">
        <f>F148-G148</f>
        <v>0</v>
      </c>
      <c r="I148" s="55" t="e">
        <f>G148/F148</f>
        <v>#DIV/0!</v>
      </c>
      <c r="J148" s="8">
        <f>Jan!J148+Feb!J148+Mar!J148</f>
        <v>0</v>
      </c>
      <c r="K148" s="8">
        <f>Jan!K148+Feb!K148+Mar!K148</f>
        <v>0</v>
      </c>
      <c r="L148" s="55" t="e">
        <f>(K148+J148)/F148</f>
        <v>#DIV/0!</v>
      </c>
      <c r="M148" s="8">
        <f>K148+G148+J148</f>
        <v>0</v>
      </c>
      <c r="N148" s="8">
        <f>H148-K148-J148</f>
        <v>0</v>
      </c>
      <c r="O148" s="57" t="e">
        <f>M148/F148</f>
        <v>#DIV/0!</v>
      </c>
    </row>
    <row r="149" spans="1:15" s="58" customFormat="1" ht="12.75" x14ac:dyDescent="0.2">
      <c r="A149" s="54" t="s">
        <v>33</v>
      </c>
      <c r="B149" s="106"/>
      <c r="C149" s="8"/>
      <c r="D149" s="8">
        <f>Jan!D149+Feb!D149+Mar!D149</f>
        <v>0</v>
      </c>
      <c r="E149" s="8">
        <f>Jan!E149+Feb!E149+Mar!E149</f>
        <v>0</v>
      </c>
      <c r="F149" s="8">
        <f>D149+E149</f>
        <v>0</v>
      </c>
      <c r="G149" s="8">
        <f>Jan!G149+Feb!G149+Mar!G149</f>
        <v>0</v>
      </c>
      <c r="H149" s="8">
        <f>F149-G149</f>
        <v>0</v>
      </c>
      <c r="I149" s="55" t="e">
        <f>G149/F149</f>
        <v>#DIV/0!</v>
      </c>
      <c r="J149" s="8">
        <f>Jan!J149+Feb!J149+Mar!J149</f>
        <v>0</v>
      </c>
      <c r="K149" s="8">
        <f>Jan!K149+Feb!K149+Mar!K149</f>
        <v>0</v>
      </c>
      <c r="L149" s="55" t="e">
        <f>(K149+J149)/F149</f>
        <v>#DIV/0!</v>
      </c>
      <c r="M149" s="8">
        <f>K149+G149+J149</f>
        <v>0</v>
      </c>
      <c r="N149" s="8">
        <f>H149-K149-J149</f>
        <v>0</v>
      </c>
      <c r="O149" s="57" t="e">
        <f>M149/F149</f>
        <v>#DIV/0!</v>
      </c>
    </row>
    <row r="150" spans="1:15" x14ac:dyDescent="0.25">
      <c r="A150" s="60"/>
      <c r="B150" s="107"/>
      <c r="C150" s="6"/>
      <c r="D150" s="6"/>
      <c r="E150" s="6"/>
      <c r="F150" s="6"/>
      <c r="G150" s="8"/>
      <c r="H150" s="6"/>
      <c r="I150" s="47"/>
      <c r="J150" s="44"/>
      <c r="K150" s="48"/>
      <c r="L150" s="47"/>
      <c r="M150" s="6"/>
      <c r="N150" s="6"/>
      <c r="O150" s="49"/>
    </row>
    <row r="151" spans="1:15" x14ac:dyDescent="0.25">
      <c r="A151" s="51" t="s">
        <v>81</v>
      </c>
      <c r="B151" s="105" t="s">
        <v>82</v>
      </c>
      <c r="C151" s="7">
        <f>SUM(C152:C154)</f>
        <v>0</v>
      </c>
      <c r="D151" s="7">
        <f>SUM(D152:D154)</f>
        <v>0</v>
      </c>
      <c r="E151" s="7">
        <f>SUM(E152:E154)</f>
        <v>0</v>
      </c>
      <c r="F151" s="52">
        <f>D151+E151</f>
        <v>0</v>
      </c>
      <c r="G151" s="52">
        <f>SUM(G152:G154)</f>
        <v>0</v>
      </c>
      <c r="H151" s="52">
        <f>F151-G151</f>
        <v>0</v>
      </c>
      <c r="I151" s="53" t="e">
        <f>G151/F151</f>
        <v>#DIV/0!</v>
      </c>
      <c r="J151" s="52">
        <f>SUM(J152:J154)</f>
        <v>0</v>
      </c>
      <c r="K151" s="52">
        <f>SUM(K152:K154)</f>
        <v>575113</v>
      </c>
      <c r="L151" s="53" t="e">
        <f>(K151+J151)/F151</f>
        <v>#DIV/0!</v>
      </c>
      <c r="M151" s="52">
        <f>K151+G151+J151</f>
        <v>575113</v>
      </c>
      <c r="N151" s="52">
        <f>H151-K151-J151</f>
        <v>-575113</v>
      </c>
      <c r="O151" s="53" t="e">
        <f>M151/F151</f>
        <v>#DIV/0!</v>
      </c>
    </row>
    <row r="152" spans="1:15" s="58" customFormat="1" ht="12.75" x14ac:dyDescent="0.2">
      <c r="A152" s="54" t="s">
        <v>31</v>
      </c>
      <c r="B152" s="106"/>
      <c r="C152" s="8"/>
      <c r="D152" s="8">
        <f>Jan!D152+Feb!D152+Mar!D152</f>
        <v>0</v>
      </c>
      <c r="E152" s="8">
        <f>Jan!E152+Feb!E152+Mar!E152</f>
        <v>0</v>
      </c>
      <c r="F152" s="8">
        <f>D152+E152</f>
        <v>0</v>
      </c>
      <c r="G152" s="8">
        <f>Jan!G152+Feb!G152+Mar!G152</f>
        <v>0</v>
      </c>
      <c r="H152" s="8">
        <f>F152-G152</f>
        <v>0</v>
      </c>
      <c r="I152" s="55" t="e">
        <f>G152/F152</f>
        <v>#DIV/0!</v>
      </c>
      <c r="J152" s="8">
        <f>Jan!J152+Feb!J152+Mar!J152</f>
        <v>0</v>
      </c>
      <c r="K152" s="8">
        <f>Jan!K152+Feb!K152+Mar!K152</f>
        <v>0</v>
      </c>
      <c r="L152" s="55" t="e">
        <f>(K152+J152)/F152</f>
        <v>#DIV/0!</v>
      </c>
      <c r="M152" s="8">
        <f>K152+G152+J152</f>
        <v>0</v>
      </c>
      <c r="N152" s="8">
        <f>H152-K152-J152</f>
        <v>0</v>
      </c>
      <c r="O152" s="57" t="e">
        <f>M152/F152</f>
        <v>#DIV/0!</v>
      </c>
    </row>
    <row r="153" spans="1:15" s="58" customFormat="1" ht="12.75" x14ac:dyDescent="0.2">
      <c r="A153" s="54" t="s">
        <v>32</v>
      </c>
      <c r="B153" s="106"/>
      <c r="C153" s="8"/>
      <c r="D153" s="8">
        <f>Jan!D153+Feb!D153+Mar!D153</f>
        <v>0</v>
      </c>
      <c r="E153" s="8">
        <f>Jan!E153+Feb!E153+Mar!E153</f>
        <v>0</v>
      </c>
      <c r="F153" s="8">
        <f>D153+E153</f>
        <v>0</v>
      </c>
      <c r="G153" s="8">
        <f>Jan!G153+Feb!G153+Mar!G153</f>
        <v>0</v>
      </c>
      <c r="H153" s="8">
        <f>F153-G153</f>
        <v>0</v>
      </c>
      <c r="I153" s="55" t="e">
        <f>G153/F153</f>
        <v>#DIV/0!</v>
      </c>
      <c r="J153" s="8">
        <f>Jan!J153+Feb!J153+Mar!J153</f>
        <v>0</v>
      </c>
      <c r="K153" s="8">
        <f>Jan!K153+Feb!K153+Mar!K153</f>
        <v>575113</v>
      </c>
      <c r="L153" s="55" t="e">
        <f>(K153+J153)/F153</f>
        <v>#DIV/0!</v>
      </c>
      <c r="M153" s="8">
        <f>K153+G153+J153</f>
        <v>575113</v>
      </c>
      <c r="N153" s="8">
        <f>H153-K153-J153</f>
        <v>-575113</v>
      </c>
      <c r="O153" s="57" t="e">
        <f>M153/F153</f>
        <v>#DIV/0!</v>
      </c>
    </row>
    <row r="154" spans="1:15" s="58" customFormat="1" ht="12.75" x14ac:dyDescent="0.2">
      <c r="A154" s="54" t="s">
        <v>33</v>
      </c>
      <c r="B154" s="106"/>
      <c r="C154" s="8"/>
      <c r="D154" s="8">
        <f>Jan!D154+Feb!D154+Mar!D154</f>
        <v>0</v>
      </c>
      <c r="E154" s="8">
        <f>Jan!E154+Feb!E154+Mar!E154</f>
        <v>0</v>
      </c>
      <c r="F154" s="8">
        <f>D154+E154</f>
        <v>0</v>
      </c>
      <c r="G154" s="8">
        <f>Jan!G154+Feb!G154+Mar!G154</f>
        <v>0</v>
      </c>
      <c r="H154" s="8">
        <f>F154-G154</f>
        <v>0</v>
      </c>
      <c r="I154" s="55" t="e">
        <f>G154/F154</f>
        <v>#DIV/0!</v>
      </c>
      <c r="J154" s="8">
        <f>Jan!J154+Feb!J154+Mar!J154</f>
        <v>0</v>
      </c>
      <c r="K154" s="8">
        <f>Jan!K154+Feb!K154+Mar!K154</f>
        <v>0</v>
      </c>
      <c r="L154" s="55" t="e">
        <f>(K154+J154)/F154</f>
        <v>#DIV/0!</v>
      </c>
      <c r="M154" s="8">
        <f>K154+G154+J154</f>
        <v>0</v>
      </c>
      <c r="N154" s="8">
        <f>H154-K154-J154</f>
        <v>0</v>
      </c>
      <c r="O154" s="57" t="e">
        <f>M154/F154</f>
        <v>#DIV/0!</v>
      </c>
    </row>
    <row r="155" spans="1:15" x14ac:dyDescent="0.25">
      <c r="A155" s="60"/>
      <c r="B155" s="107"/>
      <c r="C155" s="6"/>
      <c r="D155" s="6"/>
      <c r="E155" s="6"/>
      <c r="F155" s="6"/>
      <c r="G155" s="8"/>
      <c r="H155" s="6"/>
      <c r="I155" s="47"/>
      <c r="J155" s="44"/>
      <c r="K155" s="48"/>
      <c r="L155" s="47"/>
      <c r="M155" s="6"/>
      <c r="N155" s="6"/>
      <c r="O155" s="49"/>
    </row>
    <row r="156" spans="1:15" ht="45" x14ac:dyDescent="0.25">
      <c r="A156" s="66" t="s">
        <v>83</v>
      </c>
      <c r="B156" s="105"/>
      <c r="C156" s="6"/>
      <c r="D156" s="6"/>
      <c r="E156" s="6"/>
      <c r="F156" s="6"/>
      <c r="G156" s="6"/>
      <c r="H156" s="6"/>
      <c r="I156" s="47"/>
      <c r="J156" s="44"/>
      <c r="K156" s="48"/>
      <c r="L156" s="47"/>
      <c r="M156" s="6"/>
      <c r="N156" s="6"/>
      <c r="O156" s="49"/>
    </row>
    <row r="157" spans="1:15" x14ac:dyDescent="0.25">
      <c r="A157" s="45"/>
      <c r="B157" s="105"/>
      <c r="C157" s="6"/>
      <c r="D157" s="6"/>
      <c r="E157" s="6"/>
      <c r="F157" s="6"/>
      <c r="G157" s="6"/>
      <c r="H157" s="6"/>
      <c r="I157" s="47"/>
      <c r="J157" s="44"/>
      <c r="K157" s="48"/>
      <c r="L157" s="47"/>
      <c r="M157" s="6"/>
      <c r="N157" s="6"/>
      <c r="O157" s="49"/>
    </row>
    <row r="158" spans="1:15" ht="30" x14ac:dyDescent="0.25">
      <c r="A158" s="51" t="s">
        <v>84</v>
      </c>
      <c r="B158" s="105" t="s">
        <v>85</v>
      </c>
      <c r="C158" s="7">
        <f>SUM(C159:C161)</f>
        <v>0</v>
      </c>
      <c r="D158" s="7">
        <f>SUM(D159:D161)</f>
        <v>0</v>
      </c>
      <c r="E158" s="7">
        <f>SUM(E159:E161)</f>
        <v>725671.3</v>
      </c>
      <c r="F158" s="52">
        <f>D158+E158</f>
        <v>725671.3</v>
      </c>
      <c r="G158" s="52">
        <f>SUM(G159:G161)</f>
        <v>83476.52</v>
      </c>
      <c r="H158" s="52">
        <f>F158-G158</f>
        <v>642194.78</v>
      </c>
      <c r="I158" s="53">
        <f>G158/F158</f>
        <v>0.11503351448513949</v>
      </c>
      <c r="J158" s="52">
        <f>SUM(J159:J161)</f>
        <v>204721.5</v>
      </c>
      <c r="K158" s="52">
        <f>SUM(K159:K161)</f>
        <v>10116.31</v>
      </c>
      <c r="L158" s="53">
        <f>(K158+J158)/F158</f>
        <v>0.29605388831003787</v>
      </c>
      <c r="M158" s="52">
        <f>K158+G158+J158</f>
        <v>298314.33</v>
      </c>
      <c r="N158" s="52">
        <f>H158-K158-J158</f>
        <v>427356.97</v>
      </c>
      <c r="O158" s="53">
        <f>M158/F158</f>
        <v>0.41108740279517736</v>
      </c>
    </row>
    <row r="159" spans="1:15" s="58" customFormat="1" ht="12.75" x14ac:dyDescent="0.2">
      <c r="A159" s="54" t="s">
        <v>31</v>
      </c>
      <c r="B159" s="106"/>
      <c r="C159" s="8"/>
      <c r="D159" s="8">
        <f>Jan!D159+Feb!D159+Mar!D159</f>
        <v>0</v>
      </c>
      <c r="E159" s="8">
        <f>Jan!E159+Feb!E159+Mar!E159</f>
        <v>0</v>
      </c>
      <c r="F159" s="8">
        <f>D159+E159</f>
        <v>0</v>
      </c>
      <c r="G159" s="8">
        <f>Jan!G159+Feb!G159+Mar!G159</f>
        <v>0</v>
      </c>
      <c r="H159" s="8">
        <f>F159-G159</f>
        <v>0</v>
      </c>
      <c r="I159" s="55" t="e">
        <f>G159/F159</f>
        <v>#DIV/0!</v>
      </c>
      <c r="J159" s="8">
        <f>Jan!J159+Feb!J159+Mar!J159</f>
        <v>0</v>
      </c>
      <c r="K159" s="8">
        <f>Jan!K159+Feb!K159+Mar!K159</f>
        <v>0</v>
      </c>
      <c r="L159" s="55" t="e">
        <f>(K159+J159)/F159</f>
        <v>#DIV/0!</v>
      </c>
      <c r="M159" s="8">
        <f>K159+G159+J159</f>
        <v>0</v>
      </c>
      <c r="N159" s="8">
        <f>H159-K159-J159</f>
        <v>0</v>
      </c>
      <c r="O159" s="57" t="e">
        <f>M159/F159</f>
        <v>#DIV/0!</v>
      </c>
    </row>
    <row r="160" spans="1:15" s="58" customFormat="1" ht="12.75" x14ac:dyDescent="0.2">
      <c r="A160" s="54" t="s">
        <v>32</v>
      </c>
      <c r="B160" s="106"/>
      <c r="C160" s="8"/>
      <c r="D160" s="8">
        <f>Jan!D160+Feb!D160+Mar!D160</f>
        <v>0</v>
      </c>
      <c r="E160" s="8">
        <f>Jan!E160+Feb!E160+Mar!E160</f>
        <v>725671.3</v>
      </c>
      <c r="F160" s="8">
        <f>D160+E160</f>
        <v>725671.3</v>
      </c>
      <c r="G160" s="8">
        <f>Jan!G160+Feb!G160+Mar!G160</f>
        <v>83476.52</v>
      </c>
      <c r="H160" s="8">
        <f>F160-G160</f>
        <v>642194.78</v>
      </c>
      <c r="I160" s="55">
        <f>G160/F160</f>
        <v>0.11503351448513949</v>
      </c>
      <c r="J160" s="8">
        <f>Jan!J160+Feb!J160+Mar!J160</f>
        <v>204721.5</v>
      </c>
      <c r="K160" s="8">
        <f>Jan!K160+Feb!K160+Mar!K160</f>
        <v>10116.31</v>
      </c>
      <c r="L160" s="55">
        <f>(K160+J160)/F160</f>
        <v>0.29605388831003787</v>
      </c>
      <c r="M160" s="8">
        <f>K160+G160+J160</f>
        <v>298314.33</v>
      </c>
      <c r="N160" s="8">
        <f>H160-K160-J160</f>
        <v>427356.97</v>
      </c>
      <c r="O160" s="57">
        <f>M160/F160</f>
        <v>0.41108740279517736</v>
      </c>
    </row>
    <row r="161" spans="1:15" s="58" customFormat="1" ht="12.75" x14ac:dyDescent="0.2">
      <c r="A161" s="54" t="s">
        <v>33</v>
      </c>
      <c r="B161" s="106"/>
      <c r="C161" s="8"/>
      <c r="D161" s="8">
        <f>Jan!D161+Feb!D161+Mar!D161</f>
        <v>0</v>
      </c>
      <c r="E161" s="8">
        <f>Jan!E161+Feb!E161+Mar!E161</f>
        <v>0</v>
      </c>
      <c r="F161" s="8">
        <f>D161+E161</f>
        <v>0</v>
      </c>
      <c r="G161" s="8">
        <f>Jan!G161+Feb!G161+Mar!G161</f>
        <v>0</v>
      </c>
      <c r="H161" s="8">
        <f>F161-G161</f>
        <v>0</v>
      </c>
      <c r="I161" s="55" t="e">
        <f>G161/F161</f>
        <v>#DIV/0!</v>
      </c>
      <c r="J161" s="8">
        <f>Jan!J161+Feb!J161+Mar!J161</f>
        <v>0</v>
      </c>
      <c r="K161" s="8">
        <f>Jan!K161+Feb!K161+Mar!K161</f>
        <v>0</v>
      </c>
      <c r="L161" s="55" t="e">
        <f>(K161+J161)/F161</f>
        <v>#DIV/0!</v>
      </c>
      <c r="M161" s="8">
        <f>K161+G161+J161</f>
        <v>0</v>
      </c>
      <c r="N161" s="8">
        <f>H161-K161-J161</f>
        <v>0</v>
      </c>
      <c r="O161" s="57" t="e">
        <f>M161/F161</f>
        <v>#DIV/0!</v>
      </c>
    </row>
    <row r="162" spans="1:15" x14ac:dyDescent="0.25">
      <c r="A162" s="60"/>
      <c r="B162" s="107"/>
      <c r="C162" s="6"/>
      <c r="D162" s="6"/>
      <c r="E162" s="6"/>
      <c r="F162" s="6"/>
      <c r="G162" s="8"/>
      <c r="H162" s="6"/>
      <c r="I162" s="47"/>
      <c r="J162" s="44"/>
      <c r="K162" s="48"/>
      <c r="L162" s="47"/>
      <c r="M162" s="6"/>
      <c r="N162" s="6"/>
      <c r="O162" s="49"/>
    </row>
    <row r="163" spans="1:15" ht="30" x14ac:dyDescent="0.25">
      <c r="A163" s="51" t="s">
        <v>86</v>
      </c>
      <c r="B163" s="105" t="s">
        <v>87</v>
      </c>
      <c r="C163" s="7">
        <f>SUM(C164:C166)</f>
        <v>0</v>
      </c>
      <c r="D163" s="7">
        <f>SUM(D164:D166)</f>
        <v>0</v>
      </c>
      <c r="E163" s="7">
        <f>SUM(E164:E166)</f>
        <v>0</v>
      </c>
      <c r="F163" s="52">
        <f>D163+E163</f>
        <v>0</v>
      </c>
      <c r="G163" s="52">
        <f>SUM(G164:G166)</f>
        <v>0</v>
      </c>
      <c r="H163" s="52">
        <f>F163-G163</f>
        <v>0</v>
      </c>
      <c r="I163" s="53" t="e">
        <f>G163/F163</f>
        <v>#DIV/0!</v>
      </c>
      <c r="J163" s="52">
        <f>SUM(J164:J166)</f>
        <v>0</v>
      </c>
      <c r="K163" s="52">
        <f>SUM(K164:K166)</f>
        <v>0</v>
      </c>
      <c r="L163" s="53" t="e">
        <f>(K163+J163)/F163</f>
        <v>#DIV/0!</v>
      </c>
      <c r="M163" s="52">
        <f>K163+G163+J163</f>
        <v>0</v>
      </c>
      <c r="N163" s="52">
        <f>H163-K163-J163</f>
        <v>0</v>
      </c>
      <c r="O163" s="53" t="e">
        <f>M163/F163</f>
        <v>#DIV/0!</v>
      </c>
    </row>
    <row r="164" spans="1:15" s="58" customFormat="1" ht="12.75" x14ac:dyDescent="0.2">
      <c r="A164" s="54" t="s">
        <v>31</v>
      </c>
      <c r="B164" s="106"/>
      <c r="C164" s="8"/>
      <c r="D164" s="8">
        <f>Jan!D164+Feb!D164+Mar!D164</f>
        <v>0</v>
      </c>
      <c r="E164" s="8">
        <f>Jan!E164+Feb!E164+Mar!E164</f>
        <v>0</v>
      </c>
      <c r="F164" s="8">
        <f>D164+E164</f>
        <v>0</v>
      </c>
      <c r="G164" s="8">
        <f>Jan!G164+Feb!G164+Mar!G164</f>
        <v>0</v>
      </c>
      <c r="H164" s="8">
        <f>F164-G164</f>
        <v>0</v>
      </c>
      <c r="I164" s="55" t="e">
        <f>G164/F164</f>
        <v>#DIV/0!</v>
      </c>
      <c r="J164" s="8">
        <f>Jan!J164+Feb!J164+Mar!J164</f>
        <v>0</v>
      </c>
      <c r="K164" s="8">
        <f>Jan!K164+Feb!K164+Mar!K164</f>
        <v>0</v>
      </c>
      <c r="L164" s="55" t="e">
        <f>(K164+J164)/F164</f>
        <v>#DIV/0!</v>
      </c>
      <c r="M164" s="8">
        <f>K164+G164+J164</f>
        <v>0</v>
      </c>
      <c r="N164" s="8">
        <f>H164-K164-J164</f>
        <v>0</v>
      </c>
      <c r="O164" s="57" t="e">
        <f>M164/F164</f>
        <v>#DIV/0!</v>
      </c>
    </row>
    <row r="165" spans="1:15" s="58" customFormat="1" ht="12.75" x14ac:dyDescent="0.2">
      <c r="A165" s="54" t="s">
        <v>32</v>
      </c>
      <c r="B165" s="106"/>
      <c r="C165" s="8"/>
      <c r="D165" s="8">
        <f>Jan!D165+Feb!D165+Mar!D165</f>
        <v>0</v>
      </c>
      <c r="E165" s="8">
        <f>Jan!E165+Feb!E165+Mar!E165</f>
        <v>0</v>
      </c>
      <c r="F165" s="8">
        <f>D165+E165</f>
        <v>0</v>
      </c>
      <c r="G165" s="8">
        <f>Jan!G165+Feb!G165+Mar!G165</f>
        <v>0</v>
      </c>
      <c r="H165" s="8">
        <f>F165-G165</f>
        <v>0</v>
      </c>
      <c r="I165" s="55" t="e">
        <f>G165/F165</f>
        <v>#DIV/0!</v>
      </c>
      <c r="J165" s="8">
        <f>Jan!J165+Feb!J165+Mar!J165</f>
        <v>0</v>
      </c>
      <c r="K165" s="8">
        <f>Jan!K165+Feb!K165+Mar!K165</f>
        <v>0</v>
      </c>
      <c r="L165" s="55" t="e">
        <f>(K165+J165)/F165</f>
        <v>#DIV/0!</v>
      </c>
      <c r="M165" s="8">
        <f>K165+G165+J165</f>
        <v>0</v>
      </c>
      <c r="N165" s="8">
        <f>H165-K165-J165</f>
        <v>0</v>
      </c>
      <c r="O165" s="57" t="e">
        <f>M165/F165</f>
        <v>#DIV/0!</v>
      </c>
    </row>
    <row r="166" spans="1:15" s="58" customFormat="1" ht="12.75" x14ac:dyDescent="0.2">
      <c r="A166" s="54" t="s">
        <v>33</v>
      </c>
      <c r="B166" s="106"/>
      <c r="C166" s="8"/>
      <c r="D166" s="8">
        <f>Jan!D166+Feb!D166+Mar!D166</f>
        <v>0</v>
      </c>
      <c r="E166" s="8">
        <f>Jan!E166+Feb!E166+Mar!E166</f>
        <v>0</v>
      </c>
      <c r="F166" s="8">
        <f>D166+E166</f>
        <v>0</v>
      </c>
      <c r="G166" s="8">
        <f>Jan!G166+Feb!G166+Mar!G166</f>
        <v>0</v>
      </c>
      <c r="H166" s="8">
        <f>F166-G166</f>
        <v>0</v>
      </c>
      <c r="I166" s="55" t="e">
        <f>G166/F166</f>
        <v>#DIV/0!</v>
      </c>
      <c r="J166" s="8">
        <f>Jan!J166+Feb!J166+Mar!J166</f>
        <v>0</v>
      </c>
      <c r="K166" s="8">
        <f>Jan!K166+Feb!K166+Mar!K166</f>
        <v>0</v>
      </c>
      <c r="L166" s="55" t="e">
        <f>(K166+J166)/F166</f>
        <v>#DIV/0!</v>
      </c>
      <c r="M166" s="8">
        <f>K166+G166+J166</f>
        <v>0</v>
      </c>
      <c r="N166" s="8">
        <f>H166-K166-J166</f>
        <v>0</v>
      </c>
      <c r="O166" s="57" t="e">
        <f>M166/F166</f>
        <v>#DIV/0!</v>
      </c>
    </row>
    <row r="167" spans="1:15" x14ac:dyDescent="0.25">
      <c r="A167" s="60"/>
      <c r="B167" s="107"/>
      <c r="C167" s="6"/>
      <c r="D167" s="6"/>
      <c r="E167" s="6"/>
      <c r="F167" s="6"/>
      <c r="G167" s="8"/>
      <c r="H167" s="6"/>
      <c r="I167" s="47"/>
      <c r="J167" s="44"/>
      <c r="K167" s="48"/>
      <c r="L167" s="47"/>
      <c r="M167" s="6"/>
      <c r="N167" s="6"/>
      <c r="O167" s="49"/>
    </row>
    <row r="168" spans="1:15" ht="30" x14ac:dyDescent="0.25">
      <c r="A168" s="51" t="s">
        <v>88</v>
      </c>
      <c r="B168" s="105" t="s">
        <v>89</v>
      </c>
      <c r="C168" s="7">
        <f>SUM(C169:C171)</f>
        <v>0</v>
      </c>
      <c r="D168" s="7">
        <f>SUM(D169:D171)</f>
        <v>157000</v>
      </c>
      <c r="E168" s="7">
        <f>SUM(E169:E171)</f>
        <v>21443</v>
      </c>
      <c r="F168" s="52">
        <f>D168+E168</f>
        <v>178443</v>
      </c>
      <c r="G168" s="52">
        <f>SUM(G169:G171)</f>
        <v>187995.41999999998</v>
      </c>
      <c r="H168" s="52">
        <f>F168-G168</f>
        <v>-9552.4199999999837</v>
      </c>
      <c r="I168" s="53">
        <f>G168/F168</f>
        <v>1.0535320522519795</v>
      </c>
      <c r="J168" s="52">
        <f>SUM(J169:J171)</f>
        <v>0</v>
      </c>
      <c r="K168" s="52">
        <f>SUM(K169:K171)</f>
        <v>6397.22</v>
      </c>
      <c r="L168" s="53">
        <f>(K168+J168)/F168</f>
        <v>3.5850215474969596E-2</v>
      </c>
      <c r="M168" s="52">
        <f>K168+G168+J168</f>
        <v>194392.63999999998</v>
      </c>
      <c r="N168" s="52">
        <f>H168-K168-J168</f>
        <v>-15949.639999999985</v>
      </c>
      <c r="O168" s="53">
        <f>M168/F168</f>
        <v>1.0893822677269491</v>
      </c>
    </row>
    <row r="169" spans="1:15" s="58" customFormat="1" ht="12.75" x14ac:dyDescent="0.2">
      <c r="A169" s="54" t="s">
        <v>31</v>
      </c>
      <c r="B169" s="106"/>
      <c r="C169" s="8"/>
      <c r="D169" s="8">
        <f>Jan!D169+Feb!D169+Mar!D169</f>
        <v>0</v>
      </c>
      <c r="E169" s="8">
        <f>Jan!E169+Feb!E169+Mar!E169</f>
        <v>0</v>
      </c>
      <c r="F169" s="8">
        <f>D169+E169</f>
        <v>0</v>
      </c>
      <c r="G169" s="8">
        <f>Jan!G169+Feb!G169+Mar!G169</f>
        <v>0</v>
      </c>
      <c r="H169" s="8">
        <f>F169-G169</f>
        <v>0</v>
      </c>
      <c r="I169" s="55" t="e">
        <f>G169/F169</f>
        <v>#DIV/0!</v>
      </c>
      <c r="J169" s="8">
        <f>Jan!J169+Feb!J169+Mar!J169</f>
        <v>0</v>
      </c>
      <c r="K169" s="8">
        <f>Jan!K169+Feb!K169+Mar!K169</f>
        <v>0</v>
      </c>
      <c r="L169" s="55" t="e">
        <f>(K169+J169)/F169</f>
        <v>#DIV/0!</v>
      </c>
      <c r="M169" s="8">
        <f>K169+G169+J169</f>
        <v>0</v>
      </c>
      <c r="N169" s="8">
        <f>H169-K169-J169</f>
        <v>0</v>
      </c>
      <c r="O169" s="57" t="e">
        <f>M169/F169</f>
        <v>#DIV/0!</v>
      </c>
    </row>
    <row r="170" spans="1:15" s="58" customFormat="1" ht="12.75" x14ac:dyDescent="0.2">
      <c r="A170" s="54" t="s">
        <v>32</v>
      </c>
      <c r="B170" s="106"/>
      <c r="C170" s="8"/>
      <c r="D170" s="8">
        <f>Jan!D170+Feb!D170+Mar!D170</f>
        <v>157000</v>
      </c>
      <c r="E170" s="8">
        <f>Jan!E170+Feb!E170+Mar!E170</f>
        <v>21443</v>
      </c>
      <c r="F170" s="8">
        <f>D170+E170</f>
        <v>178443</v>
      </c>
      <c r="G170" s="8">
        <f>Jan!G170+Feb!G170+Mar!G170</f>
        <v>187995.41999999998</v>
      </c>
      <c r="H170" s="8">
        <f>F170-G170</f>
        <v>-9552.4199999999837</v>
      </c>
      <c r="I170" s="55">
        <f>G170/F170</f>
        <v>1.0535320522519795</v>
      </c>
      <c r="J170" s="8">
        <f>Jan!J170+Feb!J170+Mar!J170</f>
        <v>0</v>
      </c>
      <c r="K170" s="8">
        <f>Jan!K170+Feb!K170+Mar!K170</f>
        <v>6397.22</v>
      </c>
      <c r="L170" s="55">
        <f>(K170+J170)/F170</f>
        <v>3.5850215474969596E-2</v>
      </c>
      <c r="M170" s="8">
        <f>K170+G170+J170</f>
        <v>194392.63999999998</v>
      </c>
      <c r="N170" s="8">
        <f>H170-K170-J170</f>
        <v>-15949.639999999985</v>
      </c>
      <c r="O170" s="57">
        <f>M170/F170</f>
        <v>1.0893822677269491</v>
      </c>
    </row>
    <row r="171" spans="1:15" s="58" customFormat="1" ht="12.75" x14ac:dyDescent="0.2">
      <c r="A171" s="54" t="s">
        <v>33</v>
      </c>
      <c r="B171" s="106"/>
      <c r="C171" s="8"/>
      <c r="D171" s="8">
        <f>Jan!D171+Feb!D171+Mar!D171</f>
        <v>0</v>
      </c>
      <c r="E171" s="8">
        <f>Jan!E171+Feb!E171+Mar!E171</f>
        <v>0</v>
      </c>
      <c r="F171" s="8">
        <f>D171+E171</f>
        <v>0</v>
      </c>
      <c r="G171" s="8">
        <f>Jan!G171+Feb!G171+Mar!G171</f>
        <v>0</v>
      </c>
      <c r="H171" s="8">
        <f>F171-G171</f>
        <v>0</v>
      </c>
      <c r="I171" s="55" t="e">
        <f>G171/F171</f>
        <v>#DIV/0!</v>
      </c>
      <c r="J171" s="8">
        <f>Jan!J171+Feb!J171+Mar!J171</f>
        <v>0</v>
      </c>
      <c r="K171" s="8">
        <f>Jan!K171+Feb!K171+Mar!K171</f>
        <v>0</v>
      </c>
      <c r="L171" s="55" t="e">
        <f>(K171+J171)/F171</f>
        <v>#DIV/0!</v>
      </c>
      <c r="M171" s="8">
        <f>K171+G171+J171</f>
        <v>0</v>
      </c>
      <c r="N171" s="8">
        <f>H171-K171-J171</f>
        <v>0</v>
      </c>
      <c r="O171" s="57" t="e">
        <f>M171/F171</f>
        <v>#DIV/0!</v>
      </c>
    </row>
    <row r="172" spans="1:15" x14ac:dyDescent="0.25">
      <c r="A172" s="60"/>
      <c r="B172" s="107"/>
      <c r="C172" s="6"/>
      <c r="D172" s="6"/>
      <c r="E172" s="6"/>
      <c r="F172" s="6"/>
      <c r="G172" s="8"/>
      <c r="H172" s="6"/>
      <c r="I172" s="47"/>
      <c r="J172" s="44"/>
      <c r="K172" s="48"/>
      <c r="L172" s="47"/>
      <c r="M172" s="6"/>
      <c r="N172" s="6"/>
      <c r="O172" s="49"/>
    </row>
    <row r="173" spans="1:15" ht="30" x14ac:dyDescent="0.25">
      <c r="A173" s="51" t="s">
        <v>90</v>
      </c>
      <c r="B173" s="109" t="s">
        <v>91</v>
      </c>
      <c r="C173" s="7">
        <f>SUM(C174:C176)</f>
        <v>0</v>
      </c>
      <c r="D173" s="7">
        <f>SUM(D174:D176)</f>
        <v>0</v>
      </c>
      <c r="E173" s="7">
        <f>SUM(E174:E176)</f>
        <v>0</v>
      </c>
      <c r="F173" s="52">
        <f>D173+E173</f>
        <v>0</v>
      </c>
      <c r="G173" s="52">
        <f>SUM(G174:G176)</f>
        <v>0</v>
      </c>
      <c r="H173" s="52">
        <f>F173-G173</f>
        <v>0</v>
      </c>
      <c r="I173" s="53" t="e">
        <f>G173/F173</f>
        <v>#DIV/0!</v>
      </c>
      <c r="J173" s="52">
        <f>SUM(J174:J176)</f>
        <v>0</v>
      </c>
      <c r="K173" s="52">
        <f>SUM(K174:K176)</f>
        <v>0</v>
      </c>
      <c r="L173" s="53" t="e">
        <f>(K173+J173)/F173</f>
        <v>#DIV/0!</v>
      </c>
      <c r="M173" s="52">
        <f>K173+G173+J173</f>
        <v>0</v>
      </c>
      <c r="N173" s="52">
        <f>H173-K173-J173</f>
        <v>0</v>
      </c>
      <c r="O173" s="53" t="e">
        <f>M173/F173</f>
        <v>#DIV/0!</v>
      </c>
    </row>
    <row r="174" spans="1:15" s="58" customFormat="1" ht="12.75" x14ac:dyDescent="0.2">
      <c r="A174" s="54" t="s">
        <v>31</v>
      </c>
      <c r="B174" s="106"/>
      <c r="C174" s="8"/>
      <c r="D174" s="8">
        <f>Jan!D174+Feb!D174+Mar!D174</f>
        <v>0</v>
      </c>
      <c r="E174" s="8">
        <f>Jan!E174+Feb!E174+Mar!E174</f>
        <v>0</v>
      </c>
      <c r="F174" s="8">
        <f>D174+E174</f>
        <v>0</v>
      </c>
      <c r="G174" s="8">
        <f>Jan!G174+Feb!G174+Mar!G174</f>
        <v>0</v>
      </c>
      <c r="H174" s="8">
        <f>F174-G174</f>
        <v>0</v>
      </c>
      <c r="I174" s="55" t="e">
        <f>G174/F174</f>
        <v>#DIV/0!</v>
      </c>
      <c r="J174" s="8">
        <f>Jan!J174+Feb!J174+Mar!J174</f>
        <v>0</v>
      </c>
      <c r="K174" s="8">
        <f>Jan!K174+Feb!K174+Mar!K174</f>
        <v>0</v>
      </c>
      <c r="L174" s="55" t="e">
        <f>(K174+J174)/F174</f>
        <v>#DIV/0!</v>
      </c>
      <c r="M174" s="8">
        <f>K174+G174+J174</f>
        <v>0</v>
      </c>
      <c r="N174" s="8">
        <f>H174-K174-J174</f>
        <v>0</v>
      </c>
      <c r="O174" s="57" t="e">
        <f>M174/F174</f>
        <v>#DIV/0!</v>
      </c>
    </row>
    <row r="175" spans="1:15" s="58" customFormat="1" ht="12.75" x14ac:dyDescent="0.2">
      <c r="A175" s="54" t="s">
        <v>32</v>
      </c>
      <c r="B175" s="106"/>
      <c r="C175" s="8"/>
      <c r="D175" s="8">
        <f>Jan!D175+Feb!D175+Mar!D175</f>
        <v>0</v>
      </c>
      <c r="E175" s="8">
        <f>Jan!E175+Feb!E175+Mar!E175</f>
        <v>0</v>
      </c>
      <c r="F175" s="8">
        <f>D175+E175</f>
        <v>0</v>
      </c>
      <c r="G175" s="8">
        <f>Jan!G175+Feb!G175+Mar!G175</f>
        <v>0</v>
      </c>
      <c r="H175" s="8">
        <f>F175-G175</f>
        <v>0</v>
      </c>
      <c r="I175" s="55" t="e">
        <f>G175/F175</f>
        <v>#DIV/0!</v>
      </c>
      <c r="J175" s="8">
        <f>Jan!J175+Feb!J175+Mar!J175</f>
        <v>0</v>
      </c>
      <c r="K175" s="8">
        <f>Jan!K175+Feb!K175+Mar!K175</f>
        <v>0</v>
      </c>
      <c r="L175" s="55" t="e">
        <f>(K175+J175)/F175</f>
        <v>#DIV/0!</v>
      </c>
      <c r="M175" s="8">
        <f>K175+G175+J175</f>
        <v>0</v>
      </c>
      <c r="N175" s="8">
        <f>H175-K175-J175</f>
        <v>0</v>
      </c>
      <c r="O175" s="57" t="e">
        <f>M175/F175</f>
        <v>#DIV/0!</v>
      </c>
    </row>
    <row r="176" spans="1:15" s="58" customFormat="1" ht="12.75" x14ac:dyDescent="0.2">
      <c r="A176" s="54" t="s">
        <v>33</v>
      </c>
      <c r="B176" s="106"/>
      <c r="C176" s="8"/>
      <c r="D176" s="8">
        <f>Jan!D176+Feb!D176+Mar!D176</f>
        <v>0</v>
      </c>
      <c r="E176" s="8">
        <f>Jan!E176+Feb!E176+Mar!E176</f>
        <v>0</v>
      </c>
      <c r="F176" s="8">
        <f>D176+E176</f>
        <v>0</v>
      </c>
      <c r="G176" s="8">
        <f>Jan!G176+Feb!G176+Mar!G176</f>
        <v>0</v>
      </c>
      <c r="H176" s="8">
        <f>F176-G176</f>
        <v>0</v>
      </c>
      <c r="I176" s="55" t="e">
        <f>G176/F176</f>
        <v>#DIV/0!</v>
      </c>
      <c r="J176" s="8">
        <f>Jan!J176+Feb!J176+Mar!J176</f>
        <v>0</v>
      </c>
      <c r="K176" s="8">
        <f>Jan!K176+Feb!K176+Mar!K176</f>
        <v>0</v>
      </c>
      <c r="L176" s="55" t="e">
        <f>(K176+J176)/F176</f>
        <v>#DIV/0!</v>
      </c>
      <c r="M176" s="8">
        <f>K176+G176+J176</f>
        <v>0</v>
      </c>
      <c r="N176" s="8">
        <f>H176-K176-J176</f>
        <v>0</v>
      </c>
      <c r="O176" s="57" t="e">
        <f>M176/F176</f>
        <v>#DIV/0!</v>
      </c>
    </row>
    <row r="177" spans="1:15" x14ac:dyDescent="0.25">
      <c r="A177" s="60"/>
      <c r="B177" s="107"/>
      <c r="C177" s="6"/>
      <c r="D177" s="6"/>
      <c r="E177" s="6"/>
      <c r="F177" s="6"/>
      <c r="G177" s="8"/>
      <c r="H177" s="6"/>
      <c r="I177" s="47"/>
      <c r="J177" s="44"/>
      <c r="K177" s="48"/>
      <c r="L177" s="47"/>
      <c r="M177" s="6"/>
      <c r="N177" s="6"/>
      <c r="O177" s="49"/>
    </row>
    <row r="178" spans="1:15" s="23" customFormat="1" x14ac:dyDescent="0.25">
      <c r="A178" s="51" t="s">
        <v>92</v>
      </c>
      <c r="B178" s="108"/>
      <c r="C178" s="7">
        <f>SUM(C179:C182)</f>
        <v>0</v>
      </c>
      <c r="D178" s="7">
        <f>SUM(D179:D182)</f>
        <v>306437000</v>
      </c>
      <c r="E178" s="7">
        <f>SUM(E179:E182)</f>
        <v>118410994.92</v>
      </c>
      <c r="F178" s="7">
        <f>D178+E178</f>
        <v>424847994.92000002</v>
      </c>
      <c r="G178" s="7">
        <f>SUM(G179:G182)</f>
        <v>415232603.64999998</v>
      </c>
      <c r="H178" s="7">
        <f>F178-G178</f>
        <v>9615391.2700000405</v>
      </c>
      <c r="I178" s="53">
        <f>G178/F178</f>
        <v>0.9773674552193411</v>
      </c>
      <c r="J178" s="65">
        <f>SUM(J179:J182)</f>
        <v>314087.31</v>
      </c>
      <c r="K178" s="7">
        <f>SUM(K179:K182)</f>
        <v>18068058.530000001</v>
      </c>
      <c r="L178" s="53">
        <f>(K178+J178)/F178</f>
        <v>4.3267582899764907E-2</v>
      </c>
      <c r="M178" s="7">
        <f>K178+G178</f>
        <v>433300662.17999995</v>
      </c>
      <c r="N178" s="7">
        <f>H178-K178</f>
        <v>-8452667.2599999607</v>
      </c>
      <c r="O178" s="63">
        <f>M178/F178</f>
        <v>1.0198957447394605</v>
      </c>
    </row>
    <row r="179" spans="1:15" s="23" customFormat="1" x14ac:dyDescent="0.25">
      <c r="A179" s="45" t="s">
        <v>31</v>
      </c>
      <c r="B179" s="108"/>
      <c r="C179" s="7">
        <f t="shared" ref="C179:E180" si="3">+C174+C169+C164+C159+C152+C147+C141+C133+C128+C120+C113+C106+C99</f>
        <v>0</v>
      </c>
      <c r="D179" s="7">
        <f t="shared" si="3"/>
        <v>6470000</v>
      </c>
      <c r="E179" s="7">
        <f t="shared" si="3"/>
        <v>0</v>
      </c>
      <c r="F179" s="7">
        <f>D179+E179</f>
        <v>6470000</v>
      </c>
      <c r="G179" s="7">
        <f>+G174+G169+G164+G159+G152+G147+G141+G133+G128+G120+G113+G106+G99</f>
        <v>3054240.76</v>
      </c>
      <c r="H179" s="7">
        <f>F179-G179</f>
        <v>3415759.24</v>
      </c>
      <c r="I179" s="53">
        <f>G179/F179</f>
        <v>0.47206194126738793</v>
      </c>
      <c r="J179" s="65">
        <f>J113+J99</f>
        <v>0</v>
      </c>
      <c r="K179" s="7">
        <f>+K174+K169+K164+K159+K152+K147+K141+K133+K128+K120+K113+K106+K99</f>
        <v>706666.41999999993</v>
      </c>
      <c r="L179" s="53">
        <f>(K179+J179)/F179</f>
        <v>0.10922201236476042</v>
      </c>
      <c r="M179" s="7">
        <f>K179+G179</f>
        <v>3760907.1799999997</v>
      </c>
      <c r="N179" s="7">
        <f>H179-K179</f>
        <v>2709092.8200000003</v>
      </c>
      <c r="O179" s="63">
        <f>M179/F179</f>
        <v>0.58128395363214835</v>
      </c>
    </row>
    <row r="180" spans="1:15" s="23" customFormat="1" x14ac:dyDescent="0.25">
      <c r="A180" s="45" t="s">
        <v>32</v>
      </c>
      <c r="B180" s="108"/>
      <c r="C180" s="7">
        <f t="shared" si="3"/>
        <v>0</v>
      </c>
      <c r="D180" s="7">
        <f t="shared" si="3"/>
        <v>299967000</v>
      </c>
      <c r="E180" s="7">
        <f t="shared" si="3"/>
        <v>118410994.92</v>
      </c>
      <c r="F180" s="7">
        <f>D180+E180</f>
        <v>418377994.92000002</v>
      </c>
      <c r="G180" s="7">
        <f>+G175+G170+G165+G160+G153+G148+G142+G134+G129+G121+G114+G107+G100</f>
        <v>412178362.88999999</v>
      </c>
      <c r="H180" s="7">
        <f>F180-G180</f>
        <v>6199632.030000031</v>
      </c>
      <c r="I180" s="53">
        <f>G180/F180</f>
        <v>0.98518174448638129</v>
      </c>
      <c r="J180" s="65">
        <f>J170+J160+J165+J153+J134+J129+J121+J114+J107+J100</f>
        <v>314087.31</v>
      </c>
      <c r="K180" s="7">
        <f>+K175+K170+K165+K160+K153+K148+K142+K134+K129+K121+K114+K107+K100</f>
        <v>17361392.110000003</v>
      </c>
      <c r="L180" s="53">
        <f>(K180+J180)/F180</f>
        <v>4.2247631650368732E-2</v>
      </c>
      <c r="M180" s="7">
        <f>K180+G180</f>
        <v>429539755</v>
      </c>
      <c r="N180" s="7">
        <f>H180-K180</f>
        <v>-11161760.079999972</v>
      </c>
      <c r="O180" s="63">
        <f>M180/F180</f>
        <v>1.0266786499661251</v>
      </c>
    </row>
    <row r="181" spans="1:15" s="23" customFormat="1" x14ac:dyDescent="0.25">
      <c r="A181" s="45" t="s">
        <v>54</v>
      </c>
      <c r="B181" s="108"/>
      <c r="C181" s="7">
        <f>C115</f>
        <v>0</v>
      </c>
      <c r="D181" s="7">
        <f>D115</f>
        <v>0</v>
      </c>
      <c r="E181" s="7">
        <f>E115</f>
        <v>0</v>
      </c>
      <c r="F181" s="7">
        <f>D181+E181</f>
        <v>0</v>
      </c>
      <c r="G181" s="7">
        <f>G115</f>
        <v>0</v>
      </c>
      <c r="H181" s="7">
        <f>F181-G181</f>
        <v>0</v>
      </c>
      <c r="I181" s="53" t="e">
        <f>G181/F181</f>
        <v>#DIV/0!</v>
      </c>
      <c r="J181" s="65"/>
      <c r="K181" s="7">
        <f>K115</f>
        <v>0</v>
      </c>
      <c r="L181" s="53" t="e">
        <f>(K181+J181)/F181</f>
        <v>#DIV/0!</v>
      </c>
      <c r="M181" s="7">
        <f>K181+G181</f>
        <v>0</v>
      </c>
      <c r="N181" s="7">
        <f>H181-K181</f>
        <v>0</v>
      </c>
      <c r="O181" s="63" t="e">
        <f>M181/F181</f>
        <v>#DIV/0!</v>
      </c>
    </row>
    <row r="182" spans="1:15" s="23" customFormat="1" x14ac:dyDescent="0.25">
      <c r="A182" s="45" t="s">
        <v>33</v>
      </c>
      <c r="B182" s="108"/>
      <c r="C182" s="7">
        <f>+C176+C171+C166+C161+C154+C149+C143+C135+C130+C122+C116+C108+C101</f>
        <v>0</v>
      </c>
      <c r="D182" s="7">
        <f>+D176+D171+D166+D161+D154+D149+D143+D135+D130+D122+D116+D108+D101</f>
        <v>0</v>
      </c>
      <c r="E182" s="7">
        <f>+E176+E171+E166+E161+E154+E149+E143+E135+E130+E122+E116+E108+E101</f>
        <v>0</v>
      </c>
      <c r="F182" s="7">
        <f>D182+E182</f>
        <v>0</v>
      </c>
      <c r="G182" s="7">
        <f>+G176+G171+G166+G161+G154+G149+G143+G135+G130+G122+G116+G108+G101</f>
        <v>0</v>
      </c>
      <c r="H182" s="7">
        <f>F182-G182</f>
        <v>0</v>
      </c>
      <c r="I182" s="53" t="e">
        <f>G182/F182</f>
        <v>#DIV/0!</v>
      </c>
      <c r="J182" s="65"/>
      <c r="K182" s="7">
        <f>+K176+K171+K166+K161+K154+K149+K143+K135+K130+K122+K116+K108+K101</f>
        <v>0</v>
      </c>
      <c r="L182" s="53" t="e">
        <f>(K182+J182)/F182</f>
        <v>#DIV/0!</v>
      </c>
      <c r="M182" s="7">
        <f>K182+G182</f>
        <v>0</v>
      </c>
      <c r="N182" s="7">
        <f>H182-K182</f>
        <v>0</v>
      </c>
      <c r="O182" s="63" t="e">
        <f>M182/F182</f>
        <v>#DIV/0!</v>
      </c>
    </row>
    <row r="183" spans="1:15" x14ac:dyDescent="0.25">
      <c r="A183" s="60"/>
      <c r="B183" s="107"/>
      <c r="C183" s="6"/>
      <c r="D183" s="6"/>
      <c r="E183" s="6"/>
      <c r="F183" s="6"/>
      <c r="G183" s="6"/>
      <c r="H183" s="6"/>
      <c r="I183" s="47"/>
      <c r="J183" s="44"/>
      <c r="K183" s="48"/>
      <c r="L183" s="47"/>
      <c r="M183" s="6"/>
      <c r="N183" s="6"/>
      <c r="O183" s="49"/>
    </row>
    <row r="184" spans="1:15" ht="45" x14ac:dyDescent="0.25">
      <c r="A184" s="66" t="s">
        <v>93</v>
      </c>
      <c r="B184" s="105"/>
      <c r="C184" s="6"/>
      <c r="D184" s="6"/>
      <c r="E184" s="6"/>
      <c r="F184" s="6"/>
      <c r="G184" s="6"/>
      <c r="H184" s="6"/>
      <c r="I184" s="47"/>
      <c r="J184" s="44"/>
      <c r="K184" s="48"/>
      <c r="L184" s="47"/>
      <c r="M184" s="6"/>
      <c r="N184" s="6"/>
      <c r="O184" s="49"/>
    </row>
    <row r="185" spans="1:15" x14ac:dyDescent="0.25">
      <c r="A185" s="45"/>
      <c r="B185" s="105"/>
      <c r="C185" s="6"/>
      <c r="D185" s="6"/>
      <c r="E185" s="6"/>
      <c r="F185" s="6"/>
      <c r="G185" s="6"/>
      <c r="H185" s="6"/>
      <c r="I185" s="47"/>
      <c r="J185" s="44"/>
      <c r="K185" s="48"/>
      <c r="L185" s="47"/>
      <c r="M185" s="6"/>
      <c r="N185" s="6"/>
      <c r="O185" s="49"/>
    </row>
    <row r="186" spans="1:15" ht="30" x14ac:dyDescent="0.25">
      <c r="A186" s="51" t="s">
        <v>94</v>
      </c>
      <c r="B186" s="105" t="s">
        <v>95</v>
      </c>
      <c r="C186" s="7">
        <f>SUM(C187:C189)</f>
        <v>0</v>
      </c>
      <c r="D186" s="7">
        <f>SUM(D187:D189)</f>
        <v>0</v>
      </c>
      <c r="E186" s="7">
        <f>SUM(E187:E189)</f>
        <v>12934380.460000001</v>
      </c>
      <c r="F186" s="52">
        <f>D186+E186</f>
        <v>12934380.460000001</v>
      </c>
      <c r="G186" s="52">
        <f>SUM(G187:G189)</f>
        <v>5564915.6399999997</v>
      </c>
      <c r="H186" s="52">
        <f>F186-G186</f>
        <v>7369464.8200000012</v>
      </c>
      <c r="I186" s="53">
        <f>G186/F186</f>
        <v>0.43024214860616516</v>
      </c>
      <c r="J186" s="52">
        <f>SUM(J187:J189)</f>
        <v>159535.95000000001</v>
      </c>
      <c r="K186" s="52">
        <f>SUM(K187:K189)</f>
        <v>1739416.1400000001</v>
      </c>
      <c r="L186" s="53">
        <f>(K186+J186)/F186</f>
        <v>0.14681430594009293</v>
      </c>
      <c r="M186" s="52">
        <f>K186+G186+J186</f>
        <v>7463867.7299999995</v>
      </c>
      <c r="N186" s="52">
        <f>H186-K186-J186</f>
        <v>5470512.7300000014</v>
      </c>
      <c r="O186" s="53">
        <f>M186/F186</f>
        <v>0.57705645454625809</v>
      </c>
    </row>
    <row r="187" spans="1:15" s="58" customFormat="1" ht="12.75" x14ac:dyDescent="0.2">
      <c r="A187" s="54" t="s">
        <v>31</v>
      </c>
      <c r="B187" s="106"/>
      <c r="C187" s="8"/>
      <c r="D187" s="8">
        <f>Jan!D187+Feb!D187+Mar!D187</f>
        <v>0</v>
      </c>
      <c r="E187" s="8">
        <f>Jan!E187+Feb!E187+Mar!E187</f>
        <v>0</v>
      </c>
      <c r="F187" s="8">
        <f>D187+E187</f>
        <v>0</v>
      </c>
      <c r="G187" s="8">
        <f>Jan!G187+Feb!G187+Mar!G187</f>
        <v>0</v>
      </c>
      <c r="H187" s="8">
        <f>F187-G187</f>
        <v>0</v>
      </c>
      <c r="I187" s="55" t="e">
        <f>G187/F187</f>
        <v>#DIV/0!</v>
      </c>
      <c r="J187" s="8">
        <f>Jan!J187+Feb!J187+Mar!J187</f>
        <v>0</v>
      </c>
      <c r="K187" s="8">
        <f>Jan!K187+Feb!K187+Mar!K187</f>
        <v>0</v>
      </c>
      <c r="L187" s="55" t="e">
        <f>(K187+J187)/F187</f>
        <v>#DIV/0!</v>
      </c>
      <c r="M187" s="8">
        <f>K187+G187+J187</f>
        <v>0</v>
      </c>
      <c r="N187" s="8">
        <f>H187-K187-J187</f>
        <v>0</v>
      </c>
      <c r="O187" s="57" t="e">
        <f>M187/F187</f>
        <v>#DIV/0!</v>
      </c>
    </row>
    <row r="188" spans="1:15" s="58" customFormat="1" ht="12.75" x14ac:dyDescent="0.2">
      <c r="A188" s="54" t="s">
        <v>32</v>
      </c>
      <c r="B188" s="106"/>
      <c r="C188" s="8"/>
      <c r="D188" s="8">
        <f>Jan!D188+Feb!D188+Mar!D188</f>
        <v>0</v>
      </c>
      <c r="E188" s="8">
        <f>Jan!E188+Feb!E188+Mar!E188</f>
        <v>12934380.460000001</v>
      </c>
      <c r="F188" s="8">
        <f>D188+E188</f>
        <v>12934380.460000001</v>
      </c>
      <c r="G188" s="8">
        <f>Jan!G188+Feb!G188+Mar!G188</f>
        <v>5564915.6399999997</v>
      </c>
      <c r="H188" s="8">
        <f>F188-G188</f>
        <v>7369464.8200000012</v>
      </c>
      <c r="I188" s="55">
        <f>G188/F188</f>
        <v>0.43024214860616516</v>
      </c>
      <c r="J188" s="8">
        <f>Jan!J188+Feb!J188+Mar!J188</f>
        <v>159535.95000000001</v>
      </c>
      <c r="K188" s="8">
        <f>Jan!K188+Feb!K188+Mar!K188</f>
        <v>1739416.1400000001</v>
      </c>
      <c r="L188" s="55">
        <f>(K188+J188)/F188</f>
        <v>0.14681430594009293</v>
      </c>
      <c r="M188" s="8">
        <f>K188+G188+J188</f>
        <v>7463867.7299999995</v>
      </c>
      <c r="N188" s="8">
        <f>H188-K188-J188</f>
        <v>5470512.7300000014</v>
      </c>
      <c r="O188" s="57">
        <f>M188/F188</f>
        <v>0.57705645454625809</v>
      </c>
    </row>
    <row r="189" spans="1:15" s="58" customFormat="1" ht="12.75" hidden="1" x14ac:dyDescent="0.2">
      <c r="A189" s="54" t="s">
        <v>33</v>
      </c>
      <c r="B189" s="106"/>
      <c r="C189" s="8"/>
      <c r="D189" s="8">
        <f>Jan!D189+Feb!D189+Mar!D189</f>
        <v>0</v>
      </c>
      <c r="E189" s="8">
        <f>Jan!E189+Feb!E189+Mar!E189</f>
        <v>0</v>
      </c>
      <c r="F189" s="8">
        <f>D189+E189</f>
        <v>0</v>
      </c>
      <c r="G189" s="8"/>
      <c r="H189" s="8" t="b">
        <f>B3=F189-G189</f>
        <v>1</v>
      </c>
      <c r="I189" s="55" t="e">
        <f>G189/F189</f>
        <v>#DIV/0!</v>
      </c>
      <c r="J189" s="8">
        <f>Jan!J189+Feb!J189+Mar!J189</f>
        <v>0</v>
      </c>
      <c r="K189" s="8">
        <f>Jan!K189+Feb!K189+Mar!K189</f>
        <v>0</v>
      </c>
      <c r="L189" s="55" t="e">
        <f>(K189+J189)/F189</f>
        <v>#DIV/0!</v>
      </c>
      <c r="M189" s="8">
        <f>K189+G189+J189</f>
        <v>0</v>
      </c>
      <c r="N189" s="8">
        <f>H189-K189-J189</f>
        <v>1</v>
      </c>
      <c r="O189" s="57" t="e">
        <f>M189/F189</f>
        <v>#DIV/0!</v>
      </c>
    </row>
    <row r="190" spans="1:15" x14ac:dyDescent="0.25">
      <c r="A190" s="60"/>
      <c r="B190" s="107"/>
      <c r="C190" s="6"/>
      <c r="D190" s="6"/>
      <c r="E190" s="6"/>
      <c r="F190" s="6"/>
      <c r="G190" s="8"/>
      <c r="H190" s="6"/>
      <c r="I190" s="47"/>
      <c r="J190" s="44"/>
      <c r="K190" s="48"/>
      <c r="L190" s="47"/>
      <c r="M190" s="6"/>
      <c r="N190" s="6"/>
      <c r="O190" s="49"/>
    </row>
    <row r="191" spans="1:15" x14ac:dyDescent="0.25">
      <c r="A191" s="51" t="s">
        <v>96</v>
      </c>
      <c r="B191" s="105" t="s">
        <v>97</v>
      </c>
      <c r="C191" s="7">
        <f>SUM(C192:C194)</f>
        <v>0</v>
      </c>
      <c r="D191" s="7">
        <f>SUM(D192:D194)</f>
        <v>0</v>
      </c>
      <c r="E191" s="7">
        <f>SUM(E192:E194)</f>
        <v>0</v>
      </c>
      <c r="F191" s="52">
        <f>D191+E191</f>
        <v>0</v>
      </c>
      <c r="G191" s="52">
        <f>SUM(G192:G194)</f>
        <v>0</v>
      </c>
      <c r="H191" s="52">
        <f>F191-G191</f>
        <v>0</v>
      </c>
      <c r="I191" s="53" t="e">
        <f>G191/F191</f>
        <v>#DIV/0!</v>
      </c>
      <c r="J191" s="52">
        <f>SUM(J192:J194)</f>
        <v>0</v>
      </c>
      <c r="K191" s="52">
        <f>SUM(K192:K194)</f>
        <v>0</v>
      </c>
      <c r="L191" s="53" t="e">
        <f>(K191+J191)/F191</f>
        <v>#DIV/0!</v>
      </c>
      <c r="M191" s="52">
        <f>K191+G191+J191</f>
        <v>0</v>
      </c>
      <c r="N191" s="52">
        <f>H191-K191-J191</f>
        <v>0</v>
      </c>
      <c r="O191" s="53" t="e">
        <f>M191/F191</f>
        <v>#DIV/0!</v>
      </c>
    </row>
    <row r="192" spans="1:15" s="58" customFormat="1" ht="12.75" x14ac:dyDescent="0.2">
      <c r="A192" s="54" t="s">
        <v>31</v>
      </c>
      <c r="B192" s="106"/>
      <c r="C192" s="8"/>
      <c r="D192" s="8">
        <f>Jan!D192+Feb!D192+Mar!D192</f>
        <v>0</v>
      </c>
      <c r="E192" s="8">
        <f>Jan!E192+Feb!E192+Mar!E192</f>
        <v>0</v>
      </c>
      <c r="F192" s="8">
        <f>D192+E192</f>
        <v>0</v>
      </c>
      <c r="G192" s="8">
        <f>Jan!G192+Feb!G192+Mar!G192</f>
        <v>0</v>
      </c>
      <c r="H192" s="8">
        <f>F192-G192</f>
        <v>0</v>
      </c>
      <c r="I192" s="55" t="e">
        <f>G192/F192</f>
        <v>#DIV/0!</v>
      </c>
      <c r="J192" s="8">
        <f>Jan!J192+Feb!J192+Mar!J192</f>
        <v>0</v>
      </c>
      <c r="K192" s="8">
        <f>Jan!K192+Feb!K192+Mar!K192</f>
        <v>0</v>
      </c>
      <c r="L192" s="55" t="e">
        <f>(K192+J192)/F192</f>
        <v>#DIV/0!</v>
      </c>
      <c r="M192" s="8">
        <f>K192+G192+J192</f>
        <v>0</v>
      </c>
      <c r="N192" s="8">
        <f>H192-K192-J192</f>
        <v>0</v>
      </c>
      <c r="O192" s="57" t="e">
        <f>M192/F192</f>
        <v>#DIV/0!</v>
      </c>
    </row>
    <row r="193" spans="1:17" s="58" customFormat="1" ht="12.75" x14ac:dyDescent="0.2">
      <c r="A193" s="54" t="s">
        <v>32</v>
      </c>
      <c r="B193" s="106"/>
      <c r="C193" s="8"/>
      <c r="D193" s="8">
        <f>Jan!D193+Feb!D193+Mar!D193</f>
        <v>0</v>
      </c>
      <c r="E193" s="8">
        <f>Jan!E193+Feb!E193+Mar!E193</f>
        <v>0</v>
      </c>
      <c r="F193" s="8">
        <f>D193+E193</f>
        <v>0</v>
      </c>
      <c r="G193" s="8">
        <f>Jan!G193+Feb!G193+Mar!G193</f>
        <v>0</v>
      </c>
      <c r="H193" s="8">
        <f>F193-G193</f>
        <v>0</v>
      </c>
      <c r="I193" s="55" t="e">
        <f>G193/F193</f>
        <v>#DIV/0!</v>
      </c>
      <c r="J193" s="8">
        <f>Jan!J193+Feb!J193+Mar!J193</f>
        <v>0</v>
      </c>
      <c r="K193" s="8">
        <f>Jan!K193+Feb!K193+Mar!K193</f>
        <v>0</v>
      </c>
      <c r="L193" s="55" t="e">
        <f>(K193+J193)/F193</f>
        <v>#DIV/0!</v>
      </c>
      <c r="M193" s="8">
        <f>K193+G193+J193</f>
        <v>0</v>
      </c>
      <c r="N193" s="8">
        <f>H193-K193-J193</f>
        <v>0</v>
      </c>
      <c r="O193" s="57" t="e">
        <f>M193/F193</f>
        <v>#DIV/0!</v>
      </c>
    </row>
    <row r="194" spans="1:17" s="58" customFormat="1" ht="12.75" x14ac:dyDescent="0.2">
      <c r="A194" s="54" t="s">
        <v>33</v>
      </c>
      <c r="B194" s="106"/>
      <c r="C194" s="8"/>
      <c r="D194" s="8">
        <f>Jan!D194+Feb!D194+Mar!D194</f>
        <v>0</v>
      </c>
      <c r="E194" s="8">
        <f>Jan!E194+Feb!E194+Mar!E194</f>
        <v>0</v>
      </c>
      <c r="F194" s="8">
        <f>D194+E194</f>
        <v>0</v>
      </c>
      <c r="G194" s="8">
        <f>Jan!G194+Feb!G194+Mar!G194</f>
        <v>0</v>
      </c>
      <c r="H194" s="8">
        <f>F194-G194</f>
        <v>0</v>
      </c>
      <c r="I194" s="55" t="e">
        <f>G194/F194</f>
        <v>#DIV/0!</v>
      </c>
      <c r="J194" s="8">
        <f>Jan!J194+Feb!J194+Mar!J194</f>
        <v>0</v>
      </c>
      <c r="K194" s="8">
        <f>Jan!K194+Feb!K194+Mar!K194</f>
        <v>0</v>
      </c>
      <c r="L194" s="55" t="e">
        <f>(K194+J194)/F194</f>
        <v>#DIV/0!</v>
      </c>
      <c r="M194" s="8">
        <f>K194+G194+J194</f>
        <v>0</v>
      </c>
      <c r="N194" s="8">
        <f>H194-K194-J194</f>
        <v>0</v>
      </c>
      <c r="O194" s="57" t="e">
        <f>M194/F194</f>
        <v>#DIV/0!</v>
      </c>
    </row>
    <row r="195" spans="1:17" x14ac:dyDescent="0.25">
      <c r="A195" s="60"/>
      <c r="B195" s="107"/>
      <c r="C195" s="6"/>
      <c r="D195" s="6"/>
      <c r="E195" s="6"/>
      <c r="F195" s="6"/>
      <c r="G195" s="8"/>
      <c r="H195" s="6"/>
      <c r="I195" s="47"/>
      <c r="J195" s="44"/>
      <c r="K195" s="48"/>
      <c r="L195" s="47"/>
      <c r="M195" s="6"/>
      <c r="N195" s="6"/>
      <c r="O195" s="49"/>
    </row>
    <row r="196" spans="1:17" x14ac:dyDescent="0.25">
      <c r="A196" s="51" t="s">
        <v>98</v>
      </c>
      <c r="B196" s="105" t="s">
        <v>99</v>
      </c>
      <c r="C196" s="7">
        <f>SUM(C197:C199)</f>
        <v>0</v>
      </c>
      <c r="D196" s="7">
        <f>SUM(D197:D199)</f>
        <v>0</v>
      </c>
      <c r="E196" s="7">
        <f>SUM(E197:E199)</f>
        <v>20100795</v>
      </c>
      <c r="F196" s="52">
        <f>D196+E196</f>
        <v>20100795</v>
      </c>
      <c r="G196" s="52">
        <f>SUM(G197:G199)</f>
        <v>420255.72</v>
      </c>
      <c r="H196" s="52">
        <f>F196-G196</f>
        <v>19680539.280000001</v>
      </c>
      <c r="I196" s="53">
        <f>G196/F196</f>
        <v>2.0907417840936141E-2</v>
      </c>
      <c r="J196" s="52">
        <f>SUM(J197:J199)</f>
        <v>174715</v>
      </c>
      <c r="K196" s="52">
        <f>SUM(K197:K199)</f>
        <v>26161343.300000001</v>
      </c>
      <c r="L196" s="53">
        <f>(K196+J196)/F196</f>
        <v>1.3101998353796456</v>
      </c>
      <c r="M196" s="52">
        <f>K196+G196+J196</f>
        <v>26756314.02</v>
      </c>
      <c r="N196" s="52">
        <f>H196-K196-J196</f>
        <v>-6655519.0199999996</v>
      </c>
      <c r="O196" s="53">
        <f>M196/F196</f>
        <v>1.3311072532205817</v>
      </c>
      <c r="Q196" s="345"/>
    </row>
    <row r="197" spans="1:17" s="58" customFormat="1" ht="12.75" x14ac:dyDescent="0.2">
      <c r="A197" s="54" t="s">
        <v>31</v>
      </c>
      <c r="B197" s="106"/>
      <c r="C197" s="8"/>
      <c r="D197" s="8">
        <f>Jan!D197+Feb!D197+Mar!D197</f>
        <v>0</v>
      </c>
      <c r="E197" s="8">
        <f>Jan!E197+Feb!E197+Mar!E197</f>
        <v>0</v>
      </c>
      <c r="F197" s="8">
        <f>D197+E197</f>
        <v>0</v>
      </c>
      <c r="G197" s="8">
        <f>Jan!G197+Feb!G197+Mar!G197</f>
        <v>0</v>
      </c>
      <c r="H197" s="8">
        <f>F197-G197</f>
        <v>0</v>
      </c>
      <c r="I197" s="55" t="e">
        <f>G197/F197</f>
        <v>#DIV/0!</v>
      </c>
      <c r="J197" s="8">
        <f>Jan!J197+Feb!J197+Mar!J197</f>
        <v>0</v>
      </c>
      <c r="K197" s="8">
        <f>Jan!K197+Feb!K197+Mar!K197</f>
        <v>0</v>
      </c>
      <c r="L197" s="55" t="e">
        <f>(K197+J197)/F197</f>
        <v>#DIV/0!</v>
      </c>
      <c r="M197" s="8">
        <f>K197+G197+J197</f>
        <v>0</v>
      </c>
      <c r="N197" s="8">
        <f>H197-K197-J197</f>
        <v>0</v>
      </c>
      <c r="O197" s="57" t="e">
        <f>M197/F197</f>
        <v>#DIV/0!</v>
      </c>
    </row>
    <row r="198" spans="1:17" s="58" customFormat="1" ht="12.75" x14ac:dyDescent="0.2">
      <c r="A198" s="54" t="s">
        <v>32</v>
      </c>
      <c r="B198" s="106"/>
      <c r="C198" s="8"/>
      <c r="D198" s="8">
        <f>Jan!D198+Feb!D198+Mar!D198</f>
        <v>0</v>
      </c>
      <c r="E198" s="8">
        <f>Jan!E198+Feb!E198+Mar!E198</f>
        <v>20100795</v>
      </c>
      <c r="F198" s="8">
        <f>D198+E198</f>
        <v>20100795</v>
      </c>
      <c r="G198" s="8">
        <f>Jan!G198+Feb!G198+Mar!G198</f>
        <v>420255.72</v>
      </c>
      <c r="H198" s="8">
        <f>F198-G198</f>
        <v>19680539.280000001</v>
      </c>
      <c r="I198" s="55">
        <f>G198/F198</f>
        <v>2.0907417840936141E-2</v>
      </c>
      <c r="J198" s="8">
        <f>Jan!J198+Feb!J198+Mar!J198</f>
        <v>174715</v>
      </c>
      <c r="K198" s="8">
        <f>Jan!K198+Feb!K198+Mar!K198</f>
        <v>26161343.300000001</v>
      </c>
      <c r="L198" s="55">
        <f>(K198+J198)/F198</f>
        <v>1.3101998353796456</v>
      </c>
      <c r="M198" s="8">
        <f>K198+G198+J198</f>
        <v>26756314.02</v>
      </c>
      <c r="N198" s="8">
        <f>H198-K198-J198</f>
        <v>-6655519.0199999996</v>
      </c>
      <c r="O198" s="57">
        <f>M198/F198</f>
        <v>1.3311072532205817</v>
      </c>
    </row>
    <row r="199" spans="1:17" s="58" customFormat="1" ht="12.75" x14ac:dyDescent="0.2">
      <c r="A199" s="54" t="s">
        <v>33</v>
      </c>
      <c r="B199" s="106"/>
      <c r="C199" s="8"/>
      <c r="D199" s="8">
        <f>Jan!D199+Feb!D199+Mar!D199</f>
        <v>0</v>
      </c>
      <c r="E199" s="8">
        <f>Jan!E199+Feb!E199+Mar!E199</f>
        <v>0</v>
      </c>
      <c r="F199" s="8">
        <f>D199+E199</f>
        <v>0</v>
      </c>
      <c r="G199" s="8">
        <f>Jan!G199+Feb!G199+Mar!G199</f>
        <v>0</v>
      </c>
      <c r="H199" s="8">
        <f>F199-G199</f>
        <v>0</v>
      </c>
      <c r="I199" s="55" t="e">
        <f>G199/F199</f>
        <v>#DIV/0!</v>
      </c>
      <c r="J199" s="8">
        <f>Jan!J199+Feb!J199+Mar!J199</f>
        <v>0</v>
      </c>
      <c r="K199" s="8">
        <f>Jan!K199+Feb!K199+Mar!K199</f>
        <v>0</v>
      </c>
      <c r="L199" s="55" t="e">
        <f>(K199+J199)/F199</f>
        <v>#DIV/0!</v>
      </c>
      <c r="M199" s="8">
        <f>K199+G199+J199</f>
        <v>0</v>
      </c>
      <c r="N199" s="8">
        <f>H199-K199-J199</f>
        <v>0</v>
      </c>
      <c r="O199" s="57" t="e">
        <f>M199/F199</f>
        <v>#DIV/0!</v>
      </c>
    </row>
    <row r="200" spans="1:17" x14ac:dyDescent="0.25">
      <c r="A200" s="60"/>
      <c r="B200" s="107"/>
      <c r="C200" s="6"/>
      <c r="D200" s="6"/>
      <c r="E200" s="6"/>
      <c r="F200" s="6"/>
      <c r="G200" s="8"/>
      <c r="H200" s="6"/>
      <c r="I200" s="47"/>
      <c r="J200" s="44"/>
      <c r="K200" s="48"/>
      <c r="L200" s="47"/>
      <c r="M200" s="6"/>
      <c r="N200" s="6"/>
      <c r="O200" s="49"/>
    </row>
    <row r="201" spans="1:17" ht="30" x14ac:dyDescent="0.25">
      <c r="A201" s="51" t="s">
        <v>100</v>
      </c>
      <c r="B201" s="107"/>
      <c r="C201" s="6">
        <f>SUM(C202:C204)</f>
        <v>0</v>
      </c>
      <c r="D201" s="7">
        <f>SUM(D202:D204)</f>
        <v>0</v>
      </c>
      <c r="E201" s="6">
        <f>SUM(E202:E204)</f>
        <v>0</v>
      </c>
      <c r="F201" s="52">
        <f>D201+E201</f>
        <v>0</v>
      </c>
      <c r="G201" s="52">
        <f>SUM(G202:G204)</f>
        <v>0</v>
      </c>
      <c r="H201" s="52">
        <f>F201-G201</f>
        <v>0</v>
      </c>
      <c r="I201" s="53" t="e">
        <f>G201/F201</f>
        <v>#DIV/0!</v>
      </c>
      <c r="J201" s="52">
        <f>SUM(J202:J204)</f>
        <v>0</v>
      </c>
      <c r="K201" s="52">
        <f>SUM(K202:K204)</f>
        <v>0</v>
      </c>
      <c r="L201" s="53" t="e">
        <f>(K201+J201)/F201</f>
        <v>#DIV/0!</v>
      </c>
      <c r="M201" s="52">
        <f>K201+G201+J201</f>
        <v>0</v>
      </c>
      <c r="N201" s="52">
        <f>H201-K201-J201</f>
        <v>0</v>
      </c>
      <c r="O201" s="53" t="e">
        <f>M201/F201</f>
        <v>#DIV/0!</v>
      </c>
    </row>
    <row r="202" spans="1:17" s="58" customFormat="1" ht="12.75" x14ac:dyDescent="0.2">
      <c r="A202" s="54" t="s">
        <v>31</v>
      </c>
      <c r="B202" s="106"/>
      <c r="C202" s="8"/>
      <c r="D202" s="8">
        <f>Jan!D202+Feb!D202+Mar!D202</f>
        <v>0</v>
      </c>
      <c r="E202" s="8">
        <f>Jan!E202+Feb!E202+Mar!E202</f>
        <v>0</v>
      </c>
      <c r="F202" s="8">
        <f>D202+E202</f>
        <v>0</v>
      </c>
      <c r="G202" s="8">
        <f>Jan!G202+Feb!G202+Mar!G202</f>
        <v>0</v>
      </c>
      <c r="H202" s="8">
        <f>F202-G202</f>
        <v>0</v>
      </c>
      <c r="I202" s="55" t="e">
        <f>G202/F202</f>
        <v>#DIV/0!</v>
      </c>
      <c r="J202" s="8">
        <f>Jan!J202+Feb!J202+Mar!J202</f>
        <v>0</v>
      </c>
      <c r="K202" s="8">
        <f>Jan!K202+Feb!K202+Mar!K202</f>
        <v>0</v>
      </c>
      <c r="L202" s="55" t="e">
        <f>(K202+J202)/F202</f>
        <v>#DIV/0!</v>
      </c>
      <c r="M202" s="8">
        <f>K202+G202+J202</f>
        <v>0</v>
      </c>
      <c r="N202" s="8">
        <f>H202-K202-J202</f>
        <v>0</v>
      </c>
      <c r="O202" s="57" t="e">
        <f>M202/F202</f>
        <v>#DIV/0!</v>
      </c>
    </row>
    <row r="203" spans="1:17" s="58" customFormat="1" ht="12.75" x14ac:dyDescent="0.2">
      <c r="A203" s="54" t="s">
        <v>32</v>
      </c>
      <c r="B203" s="106"/>
      <c r="C203" s="8"/>
      <c r="D203" s="8">
        <f>Jan!D203+Feb!D203+Mar!D203</f>
        <v>0</v>
      </c>
      <c r="E203" s="8">
        <f>Jan!E203+Feb!E203+Mar!E203</f>
        <v>0</v>
      </c>
      <c r="F203" s="8">
        <f>D203+E203</f>
        <v>0</v>
      </c>
      <c r="G203" s="8">
        <f>Jan!G203+Feb!G203+Mar!G203</f>
        <v>0</v>
      </c>
      <c r="H203" s="8">
        <f>F203-G203</f>
        <v>0</v>
      </c>
      <c r="I203" s="55" t="e">
        <f>G203/F203</f>
        <v>#DIV/0!</v>
      </c>
      <c r="J203" s="8">
        <f>Jan!J203+Feb!J203+Mar!J203</f>
        <v>0</v>
      </c>
      <c r="K203" s="8">
        <f>Jan!K203+Feb!K203+Mar!K203</f>
        <v>0</v>
      </c>
      <c r="L203" s="55" t="e">
        <f>(K203+J203)/F203</f>
        <v>#DIV/0!</v>
      </c>
      <c r="M203" s="8">
        <f>K203+G203+J203</f>
        <v>0</v>
      </c>
      <c r="N203" s="8">
        <f>H203-K203-J203</f>
        <v>0</v>
      </c>
      <c r="O203" s="57" t="e">
        <f>M203/F203</f>
        <v>#DIV/0!</v>
      </c>
    </row>
    <row r="204" spans="1:17" s="58" customFormat="1" ht="12.75" x14ac:dyDescent="0.2">
      <c r="A204" s="54" t="s">
        <v>33</v>
      </c>
      <c r="B204" s="106"/>
      <c r="C204" s="8"/>
      <c r="D204" s="8">
        <f>Jan!D204+Feb!D204+Mar!D204</f>
        <v>0</v>
      </c>
      <c r="E204" s="8">
        <f>Jan!E204+Feb!E204+Mar!E204</f>
        <v>0</v>
      </c>
      <c r="F204" s="8">
        <f>D204+E204</f>
        <v>0</v>
      </c>
      <c r="G204" s="8">
        <f>Jan!G204+Feb!G204+Mar!G204</f>
        <v>0</v>
      </c>
      <c r="H204" s="8">
        <f>F204-G204</f>
        <v>0</v>
      </c>
      <c r="I204" s="55" t="e">
        <f>G204/F204</f>
        <v>#DIV/0!</v>
      </c>
      <c r="J204" s="8">
        <f>Jan!J204+Feb!J204+Mar!J204</f>
        <v>0</v>
      </c>
      <c r="K204" s="8">
        <f>Jan!K204+Feb!K204+Mar!K204</f>
        <v>0</v>
      </c>
      <c r="L204" s="55" t="e">
        <f>(K204+J204)/F204</f>
        <v>#DIV/0!</v>
      </c>
      <c r="M204" s="8">
        <f>K204+G204+J204</f>
        <v>0</v>
      </c>
      <c r="N204" s="8">
        <f>H204-K204-J204</f>
        <v>0</v>
      </c>
      <c r="O204" s="57" t="e">
        <f>M204/F204</f>
        <v>#DIV/0!</v>
      </c>
    </row>
    <row r="205" spans="1:17" x14ac:dyDescent="0.25">
      <c r="A205" s="60"/>
      <c r="B205" s="107"/>
      <c r="C205" s="6"/>
      <c r="D205" s="6"/>
      <c r="E205" s="6"/>
      <c r="F205" s="6"/>
      <c r="G205" s="6"/>
      <c r="H205" s="6"/>
      <c r="I205" s="47"/>
      <c r="J205" s="44"/>
      <c r="K205" s="48"/>
      <c r="L205" s="47"/>
      <c r="M205" s="6"/>
      <c r="N205" s="6"/>
      <c r="O205" s="49"/>
    </row>
    <row r="206" spans="1:17" x14ac:dyDescent="0.25">
      <c r="A206" s="45"/>
      <c r="B206" s="105"/>
      <c r="C206" s="6"/>
      <c r="D206" s="6"/>
      <c r="E206" s="6"/>
      <c r="F206" s="6"/>
      <c r="G206" s="6"/>
      <c r="H206" s="6"/>
      <c r="I206" s="47"/>
      <c r="J206" s="44"/>
      <c r="K206" s="48"/>
      <c r="L206" s="47"/>
      <c r="M206" s="6"/>
      <c r="N206" s="6"/>
      <c r="O206" s="49"/>
    </row>
    <row r="207" spans="1:17" ht="45" x14ac:dyDescent="0.25">
      <c r="A207" s="51" t="s">
        <v>101</v>
      </c>
      <c r="B207" s="105" t="s">
        <v>102</v>
      </c>
      <c r="C207" s="7">
        <f>SUM(C208:C210)</f>
        <v>0</v>
      </c>
      <c r="D207" s="7">
        <f>SUM(D208:D210)</f>
        <v>0</v>
      </c>
      <c r="E207" s="7">
        <f>SUM(E208:E210)</f>
        <v>0</v>
      </c>
      <c r="F207" s="52">
        <f>D207+E207</f>
        <v>0</v>
      </c>
      <c r="G207" s="52">
        <f>SUM(G208:G210)</f>
        <v>128400.62</v>
      </c>
      <c r="H207" s="52">
        <f>F207-G207</f>
        <v>-128400.62</v>
      </c>
      <c r="I207" s="53" t="e">
        <f>G207/F207</f>
        <v>#DIV/0!</v>
      </c>
      <c r="J207" s="52">
        <f>SUM(J208:J210)</f>
        <v>1086326.23</v>
      </c>
      <c r="K207" s="52">
        <f>SUM(K208:K210)</f>
        <v>462387.68000000005</v>
      </c>
      <c r="L207" s="53" t="e">
        <f>(K207+J207)/F207</f>
        <v>#DIV/0!</v>
      </c>
      <c r="M207" s="52">
        <f>K207+G207+J207</f>
        <v>1677114.53</v>
      </c>
      <c r="N207" s="52">
        <f>H207-K207-J207</f>
        <v>-1677114.53</v>
      </c>
      <c r="O207" s="53" t="e">
        <f>M207/F207</f>
        <v>#DIV/0!</v>
      </c>
    </row>
    <row r="208" spans="1:17" s="58" customFormat="1" ht="12.75" x14ac:dyDescent="0.2">
      <c r="A208" s="54" t="s">
        <v>31</v>
      </c>
      <c r="B208" s="106"/>
      <c r="C208" s="8"/>
      <c r="D208" s="8">
        <f>Jan!D208+Feb!D208+Mar!D208</f>
        <v>0</v>
      </c>
      <c r="E208" s="8">
        <f>Jan!E208+Feb!E208+Mar!E208</f>
        <v>0</v>
      </c>
      <c r="F208" s="8">
        <f>D208+E208</f>
        <v>0</v>
      </c>
      <c r="G208" s="8">
        <f>Jan!G208+Feb!G208+Mar!G208</f>
        <v>0</v>
      </c>
      <c r="H208" s="8">
        <f>F208-G208</f>
        <v>0</v>
      </c>
      <c r="I208" s="55" t="e">
        <f>G208/F208</f>
        <v>#DIV/0!</v>
      </c>
      <c r="J208" s="8">
        <f>Jan!J208+Feb!J208+Mar!J208</f>
        <v>0</v>
      </c>
      <c r="K208" s="8">
        <f>Jan!K208+Feb!K208+Mar!K208</f>
        <v>0</v>
      </c>
      <c r="L208" s="55" t="e">
        <f>(K208+J208)/F208</f>
        <v>#DIV/0!</v>
      </c>
      <c r="M208" s="8">
        <f>K208+G208+J208</f>
        <v>0</v>
      </c>
      <c r="N208" s="8">
        <f>H208-K208-J208</f>
        <v>0</v>
      </c>
      <c r="O208" s="57" t="e">
        <f>M208/F208</f>
        <v>#DIV/0!</v>
      </c>
    </row>
    <row r="209" spans="1:15" s="58" customFormat="1" ht="12.75" x14ac:dyDescent="0.2">
      <c r="A209" s="54" t="s">
        <v>103</v>
      </c>
      <c r="B209" s="106"/>
      <c r="C209" s="8"/>
      <c r="D209" s="8">
        <f>Jan!D209+Feb!D209+Mar!D209</f>
        <v>0</v>
      </c>
      <c r="E209" s="8">
        <f>Jan!E209+Feb!E209+Mar!E209</f>
        <v>0</v>
      </c>
      <c r="F209" s="8">
        <f>D209+E209</f>
        <v>0</v>
      </c>
      <c r="G209" s="8">
        <f>Jan!G209+Feb!G209+Mar!G209</f>
        <v>128400.62</v>
      </c>
      <c r="H209" s="8">
        <f>F209-G209</f>
        <v>-128400.62</v>
      </c>
      <c r="I209" s="55" t="e">
        <f>G209/F209</f>
        <v>#DIV/0!</v>
      </c>
      <c r="J209" s="8">
        <f>Jan!J209+Feb!J209+Mar!J209</f>
        <v>1086326.23</v>
      </c>
      <c r="K209" s="8">
        <f>Jan!K209+Feb!K209+Mar!K209</f>
        <v>462387.68000000005</v>
      </c>
      <c r="L209" s="55" t="e">
        <f>(K209+J209)/F209</f>
        <v>#DIV/0!</v>
      </c>
      <c r="M209" s="8">
        <f>K209+G209+J209</f>
        <v>1677114.53</v>
      </c>
      <c r="N209" s="8">
        <f>H209-K209-J209</f>
        <v>-1677114.53</v>
      </c>
      <c r="O209" s="57" t="e">
        <f>M209/F209</f>
        <v>#DIV/0!</v>
      </c>
    </row>
    <row r="210" spans="1:15" s="58" customFormat="1" ht="12.75" x14ac:dyDescent="0.2">
      <c r="A210" s="54" t="s">
        <v>104</v>
      </c>
      <c r="B210" s="106"/>
      <c r="C210" s="8"/>
      <c r="D210" s="8">
        <f>Jan!D210+Feb!D210+Mar!D210</f>
        <v>0</v>
      </c>
      <c r="E210" s="8">
        <f>Jan!E210+Feb!E210+Mar!E210</f>
        <v>0</v>
      </c>
      <c r="F210" s="8">
        <f>D210+E210</f>
        <v>0</v>
      </c>
      <c r="G210" s="8">
        <f>Jan!G210+Feb!G210+Mar!G210</f>
        <v>0</v>
      </c>
      <c r="H210" s="8">
        <f>F210-G210</f>
        <v>0</v>
      </c>
      <c r="I210" s="55" t="e">
        <f>G210/F210</f>
        <v>#DIV/0!</v>
      </c>
      <c r="J210" s="8">
        <f>Jan!J210+Feb!J210+Mar!J210</f>
        <v>0</v>
      </c>
      <c r="K210" s="8">
        <f>Jan!K210+Feb!K210+Mar!K210</f>
        <v>0</v>
      </c>
      <c r="L210" s="55" t="e">
        <f>(K210+J210)/F210</f>
        <v>#DIV/0!</v>
      </c>
      <c r="M210" s="8">
        <f>K210+G210+J210</f>
        <v>0</v>
      </c>
      <c r="N210" s="8">
        <f>H210-K210-J210</f>
        <v>0</v>
      </c>
      <c r="O210" s="57" t="e">
        <f>M210/F210</f>
        <v>#DIV/0!</v>
      </c>
    </row>
    <row r="211" spans="1:15" x14ac:dyDescent="0.25">
      <c r="A211" s="60"/>
      <c r="B211" s="107"/>
      <c r="C211" s="6"/>
      <c r="D211" s="6"/>
      <c r="E211" s="6"/>
      <c r="F211" s="6"/>
      <c r="G211" s="8"/>
      <c r="H211" s="6"/>
      <c r="I211" s="47"/>
      <c r="J211" s="44"/>
      <c r="K211" s="48"/>
      <c r="L211" s="47"/>
      <c r="M211" s="6"/>
      <c r="N211" s="6"/>
      <c r="O211" s="49"/>
    </row>
    <row r="212" spans="1:15" x14ac:dyDescent="0.25">
      <c r="A212" s="45" t="s">
        <v>105</v>
      </c>
      <c r="B212" s="105"/>
      <c r="C212" s="6"/>
      <c r="D212" s="6"/>
      <c r="E212" s="6"/>
      <c r="F212" s="6"/>
      <c r="G212" s="6"/>
      <c r="H212" s="6"/>
      <c r="I212" s="47"/>
      <c r="J212" s="44"/>
      <c r="K212" s="48"/>
      <c r="L212" s="47"/>
      <c r="M212" s="6"/>
      <c r="N212" s="6"/>
      <c r="O212" s="49"/>
    </row>
    <row r="213" spans="1:15" ht="45" x14ac:dyDescent="0.25">
      <c r="A213" s="51" t="s">
        <v>106</v>
      </c>
      <c r="B213" s="105" t="s">
        <v>107</v>
      </c>
      <c r="C213" s="7">
        <f>SUM(C214:C216)</f>
        <v>0</v>
      </c>
      <c r="D213" s="7">
        <f>SUM(D214:D216)</f>
        <v>0</v>
      </c>
      <c r="E213" s="7">
        <f>SUM(E214:E216)</f>
        <v>0</v>
      </c>
      <c r="F213" s="52">
        <f>D213+E213</f>
        <v>0</v>
      </c>
      <c r="G213" s="52">
        <f>SUM(G214:G216)</f>
        <v>0</v>
      </c>
      <c r="H213" s="52">
        <f>F213-G213</f>
        <v>0</v>
      </c>
      <c r="I213" s="53" t="e">
        <f>G213/F213</f>
        <v>#DIV/0!</v>
      </c>
      <c r="J213" s="52">
        <f>SUM(J214:J216)</f>
        <v>0</v>
      </c>
      <c r="K213" s="52">
        <f>SUM(K214:K216)</f>
        <v>0</v>
      </c>
      <c r="L213" s="53" t="e">
        <f>(K213+J213)/F213</f>
        <v>#DIV/0!</v>
      </c>
      <c r="M213" s="52">
        <f>K213+G213+J213</f>
        <v>0</v>
      </c>
      <c r="N213" s="52">
        <f>H213-K213-J213</f>
        <v>0</v>
      </c>
      <c r="O213" s="53" t="e">
        <f>M213/F213</f>
        <v>#DIV/0!</v>
      </c>
    </row>
    <row r="214" spans="1:15" s="58" customFormat="1" ht="12.75" x14ac:dyDescent="0.2">
      <c r="A214" s="54" t="s">
        <v>31</v>
      </c>
      <c r="B214" s="106"/>
      <c r="C214" s="8"/>
      <c r="D214" s="8">
        <f>Jan!D214+Feb!D214+Mar!D214</f>
        <v>0</v>
      </c>
      <c r="E214" s="8">
        <f>Jan!E214+Feb!E214+Mar!E214</f>
        <v>0</v>
      </c>
      <c r="F214" s="8">
        <f>D214+E214</f>
        <v>0</v>
      </c>
      <c r="G214" s="8">
        <f>Jan!G214+Feb!G214+Mar!G214</f>
        <v>0</v>
      </c>
      <c r="H214" s="8">
        <f>F214-G214</f>
        <v>0</v>
      </c>
      <c r="I214" s="55" t="e">
        <f>G214/F214</f>
        <v>#DIV/0!</v>
      </c>
      <c r="J214" s="8">
        <f>Jan!J214+Feb!J214+Mar!J214</f>
        <v>0</v>
      </c>
      <c r="K214" s="8">
        <f>Jan!K214+Feb!K214+Mar!K214</f>
        <v>0</v>
      </c>
      <c r="L214" s="55" t="e">
        <f>(K214+J214)/F214</f>
        <v>#DIV/0!</v>
      </c>
      <c r="M214" s="8">
        <f>K214+G214+J214</f>
        <v>0</v>
      </c>
      <c r="N214" s="8">
        <f>H214-K214-J214</f>
        <v>0</v>
      </c>
      <c r="O214" s="57" t="e">
        <f>M214/F214</f>
        <v>#DIV/0!</v>
      </c>
    </row>
    <row r="215" spans="1:15" s="58" customFormat="1" ht="12.75" x14ac:dyDescent="0.2">
      <c r="A215" s="54" t="s">
        <v>103</v>
      </c>
      <c r="B215" s="106"/>
      <c r="C215" s="8"/>
      <c r="D215" s="8">
        <f>Jan!D215+Feb!D215+Mar!D215</f>
        <v>0</v>
      </c>
      <c r="E215" s="8">
        <f>Jan!E215+Feb!E215+Mar!E215</f>
        <v>0</v>
      </c>
      <c r="F215" s="8">
        <f>D215+E215</f>
        <v>0</v>
      </c>
      <c r="G215" s="8">
        <f>Jan!G215+Feb!G215+Mar!G215</f>
        <v>0</v>
      </c>
      <c r="H215" s="8">
        <f>F215-G215</f>
        <v>0</v>
      </c>
      <c r="I215" s="55" t="e">
        <f>G215/F215</f>
        <v>#DIV/0!</v>
      </c>
      <c r="J215" s="8">
        <f>Jan!J215+Feb!J215+Mar!J215</f>
        <v>0</v>
      </c>
      <c r="K215" s="8">
        <f>Jan!K215+Feb!K215+Mar!K215</f>
        <v>0</v>
      </c>
      <c r="L215" s="55" t="e">
        <f>(K215+J215)/F215</f>
        <v>#DIV/0!</v>
      </c>
      <c r="M215" s="8">
        <f>K215+G215+J215</f>
        <v>0</v>
      </c>
      <c r="N215" s="8">
        <f>H215-K215-J215</f>
        <v>0</v>
      </c>
      <c r="O215" s="57" t="e">
        <f>M215/F215</f>
        <v>#DIV/0!</v>
      </c>
    </row>
    <row r="216" spans="1:15" s="58" customFormat="1" ht="12.75" x14ac:dyDescent="0.2">
      <c r="A216" s="54" t="s">
        <v>104</v>
      </c>
      <c r="B216" s="106"/>
      <c r="C216" s="8"/>
      <c r="D216" s="8">
        <f>Jan!D216+Feb!D216+Mar!D216</f>
        <v>0</v>
      </c>
      <c r="E216" s="8">
        <f>Jan!E216+Feb!E216+Mar!E216</f>
        <v>0</v>
      </c>
      <c r="F216" s="8">
        <f>D216+E216</f>
        <v>0</v>
      </c>
      <c r="G216" s="8">
        <f>Jan!G216+Feb!G216+Mar!G216</f>
        <v>0</v>
      </c>
      <c r="H216" s="8">
        <f>F216-G216</f>
        <v>0</v>
      </c>
      <c r="I216" s="55" t="e">
        <f>G216/F216</f>
        <v>#DIV/0!</v>
      </c>
      <c r="J216" s="8">
        <f>Jan!J216+Feb!J216+Mar!J216</f>
        <v>0</v>
      </c>
      <c r="K216" s="8">
        <f>Jan!K216+Feb!K216+Mar!K216</f>
        <v>0</v>
      </c>
      <c r="L216" s="55" t="e">
        <f>(K216+J216)/F216</f>
        <v>#DIV/0!</v>
      </c>
      <c r="M216" s="8">
        <f>K216+G216+J216</f>
        <v>0</v>
      </c>
      <c r="N216" s="8">
        <f>H216-K216-J216</f>
        <v>0</v>
      </c>
      <c r="O216" s="57" t="e">
        <f>M216/F216</f>
        <v>#DIV/0!</v>
      </c>
    </row>
    <row r="217" spans="1:15" x14ac:dyDescent="0.25">
      <c r="A217" s="60"/>
      <c r="B217" s="107"/>
      <c r="C217" s="6"/>
      <c r="D217" s="6"/>
      <c r="E217" s="6"/>
      <c r="F217" s="6"/>
      <c r="G217" s="8"/>
      <c r="H217" s="6"/>
      <c r="I217" s="47"/>
      <c r="J217" s="44"/>
      <c r="K217" s="48"/>
      <c r="L217" s="47"/>
      <c r="M217" s="6"/>
      <c r="N217" s="6"/>
      <c r="O217" s="49"/>
    </row>
    <row r="218" spans="1:15" x14ac:dyDescent="0.25">
      <c r="A218" s="62" t="s">
        <v>108</v>
      </c>
      <c r="B218" s="105"/>
      <c r="C218" s="6">
        <f>SUM(C219:C221)</f>
        <v>0</v>
      </c>
      <c r="D218" s="7">
        <f>SUM(D219:D221)</f>
        <v>0</v>
      </c>
      <c r="E218" s="6">
        <f>SUM(E219:E221)</f>
        <v>0</v>
      </c>
      <c r="F218" s="52">
        <f>D218+E218</f>
        <v>0</v>
      </c>
      <c r="G218" s="52">
        <f>SUM(G219:G221)</f>
        <v>0</v>
      </c>
      <c r="H218" s="52">
        <f>F218-G218</f>
        <v>0</v>
      </c>
      <c r="I218" s="53" t="e">
        <f>G218/F218</f>
        <v>#DIV/0!</v>
      </c>
      <c r="J218" s="52">
        <f>SUM(J219:J221)</f>
        <v>0</v>
      </c>
      <c r="K218" s="52">
        <f>SUM(K219:K221)</f>
        <v>0</v>
      </c>
      <c r="L218" s="53" t="e">
        <f>(K218+J218)/F218</f>
        <v>#DIV/0!</v>
      </c>
      <c r="M218" s="52">
        <f>K218+G218+J218</f>
        <v>0</v>
      </c>
      <c r="N218" s="52">
        <f>H218-K218-J218</f>
        <v>0</v>
      </c>
      <c r="O218" s="53" t="e">
        <f>M218/F218</f>
        <v>#DIV/0!</v>
      </c>
    </row>
    <row r="219" spans="1:15" s="58" customFormat="1" ht="12.75" x14ac:dyDescent="0.2">
      <c r="A219" s="54" t="s">
        <v>31</v>
      </c>
      <c r="B219" s="106"/>
      <c r="C219" s="8">
        <f>+'[4]Template (GF)'!$P210+'[4]Template (GF)'!$F210</f>
        <v>0</v>
      </c>
      <c r="D219" s="8">
        <f>Jan!D219+Feb!D219+Mar!D219</f>
        <v>0</v>
      </c>
      <c r="E219" s="8">
        <f>Jan!E219+Feb!E219+Mar!E219</f>
        <v>0</v>
      </c>
      <c r="F219" s="8">
        <f>D219+E219</f>
        <v>0</v>
      </c>
      <c r="G219" s="8">
        <f>Jan!G219+Feb!G219+Mar!G219</f>
        <v>0</v>
      </c>
      <c r="H219" s="8">
        <f>F219-G219</f>
        <v>0</v>
      </c>
      <c r="I219" s="55" t="e">
        <f>G219/F219</f>
        <v>#DIV/0!</v>
      </c>
      <c r="J219" s="8">
        <f>Jan!J219+Feb!J219+Mar!J219</f>
        <v>0</v>
      </c>
      <c r="K219" s="8">
        <f>Jan!K219+Feb!K219+Mar!K219</f>
        <v>0</v>
      </c>
      <c r="L219" s="55" t="e">
        <f>(K219+J219)/F219</f>
        <v>#DIV/0!</v>
      </c>
      <c r="M219" s="8">
        <f>K219+G219+J219</f>
        <v>0</v>
      </c>
      <c r="N219" s="8">
        <f>H219-K219-J219</f>
        <v>0</v>
      </c>
      <c r="O219" s="57" t="e">
        <f>M219/F219</f>
        <v>#DIV/0!</v>
      </c>
    </row>
    <row r="220" spans="1:15" s="58" customFormat="1" ht="12.75" x14ac:dyDescent="0.2">
      <c r="A220" s="54" t="s">
        <v>32</v>
      </c>
      <c r="B220" s="106"/>
      <c r="C220" s="8">
        <f>+'[4]Template (GF)'!$P211+'[4]Template (GF)'!$F211</f>
        <v>0</v>
      </c>
      <c r="D220" s="8">
        <f>Jan!D220+Feb!D220+Mar!D220</f>
        <v>0</v>
      </c>
      <c r="E220" s="8">
        <f>Jan!E220+Feb!E220+Mar!E220</f>
        <v>0</v>
      </c>
      <c r="F220" s="8">
        <f>D220+E220</f>
        <v>0</v>
      </c>
      <c r="G220" s="8">
        <f>Jan!G220+Feb!G220+Mar!G220</f>
        <v>0</v>
      </c>
      <c r="H220" s="8">
        <f>F220-G220</f>
        <v>0</v>
      </c>
      <c r="I220" s="55" t="e">
        <f>G220/F220</f>
        <v>#DIV/0!</v>
      </c>
      <c r="J220" s="8">
        <f>Jan!J220+Feb!J220+Mar!J220</f>
        <v>0</v>
      </c>
      <c r="K220" s="8">
        <f>Jan!K220+Feb!K220+Mar!K220</f>
        <v>0</v>
      </c>
      <c r="L220" s="55" t="e">
        <f>(K220+J220)/F220</f>
        <v>#DIV/0!</v>
      </c>
      <c r="M220" s="8">
        <f>K220+G220+J220</f>
        <v>0</v>
      </c>
      <c r="N220" s="8">
        <f>H220-K220-J220</f>
        <v>0</v>
      </c>
      <c r="O220" s="57" t="e">
        <f>M220/F220</f>
        <v>#DIV/0!</v>
      </c>
    </row>
    <row r="221" spans="1:15" s="58" customFormat="1" ht="12.75" x14ac:dyDescent="0.2">
      <c r="A221" s="54" t="s">
        <v>33</v>
      </c>
      <c r="B221" s="106"/>
      <c r="C221" s="8">
        <f>+'[4]Template (GF)'!$P212+'[4]Template (GF)'!$F212</f>
        <v>0</v>
      </c>
      <c r="D221" s="8">
        <f>Jan!D221+Feb!D221+Mar!D221</f>
        <v>0</v>
      </c>
      <c r="E221" s="8">
        <f>Jan!E221+Feb!E221+Mar!E221</f>
        <v>0</v>
      </c>
      <c r="F221" s="8">
        <f>D221+E221</f>
        <v>0</v>
      </c>
      <c r="G221" s="8">
        <f>Jan!G221+Feb!G221+Mar!G221</f>
        <v>0</v>
      </c>
      <c r="H221" s="8">
        <f>F221-G221</f>
        <v>0</v>
      </c>
      <c r="I221" s="55" t="e">
        <f>G221/F221</f>
        <v>#DIV/0!</v>
      </c>
      <c r="J221" s="8">
        <f>Jan!J221+Feb!J221+Mar!J221</f>
        <v>0</v>
      </c>
      <c r="K221" s="8">
        <f>Jan!K221+Feb!K221+Mar!K221</f>
        <v>0</v>
      </c>
      <c r="L221" s="55" t="e">
        <f>(K221+J221)/F221</f>
        <v>#DIV/0!</v>
      </c>
      <c r="M221" s="8">
        <f>K221+G221+J221</f>
        <v>0</v>
      </c>
      <c r="N221" s="8">
        <f>H221-K221-J221</f>
        <v>0</v>
      </c>
      <c r="O221" s="57" t="e">
        <f>M221/F221</f>
        <v>#DIV/0!</v>
      </c>
    </row>
    <row r="222" spans="1:15" x14ac:dyDescent="0.25">
      <c r="A222" s="60"/>
      <c r="B222" s="107"/>
      <c r="C222" s="6"/>
      <c r="D222" s="6"/>
      <c r="E222" s="6"/>
      <c r="F222" s="6"/>
      <c r="G222" s="6"/>
      <c r="H222" s="6"/>
      <c r="I222" s="47"/>
      <c r="J222" s="44"/>
      <c r="K222" s="48"/>
      <c r="L222" s="47"/>
      <c r="M222" s="6"/>
      <c r="N222" s="6"/>
      <c r="O222" s="49"/>
    </row>
    <row r="223" spans="1:15" s="23" customFormat="1" x14ac:dyDescent="0.25">
      <c r="A223" s="62" t="s">
        <v>109</v>
      </c>
      <c r="B223" s="108"/>
      <c r="C223" s="7">
        <f>SUM(C224:C226)</f>
        <v>0</v>
      </c>
      <c r="D223" s="7">
        <f>SUM(D224:D226)</f>
        <v>0</v>
      </c>
      <c r="E223" s="7">
        <f>SUM(E224:E226)</f>
        <v>33035175.460000001</v>
      </c>
      <c r="F223" s="7">
        <f>D223+E223</f>
        <v>33035175.460000001</v>
      </c>
      <c r="G223" s="7">
        <f>SUM(G224:G226)</f>
        <v>6113571.9799999995</v>
      </c>
      <c r="H223" s="7">
        <f>F223-G223</f>
        <v>26921603.48</v>
      </c>
      <c r="I223" s="53">
        <f>G223/F223</f>
        <v>0.18506249459466317</v>
      </c>
      <c r="J223" s="7">
        <f>SUM(J224:J226)</f>
        <v>1420577.18</v>
      </c>
      <c r="K223" s="7">
        <f>SUM(K224:K226)</f>
        <v>28363147.120000001</v>
      </c>
      <c r="L223" s="53">
        <f>(K223+J223)/F223</f>
        <v>0.90157608928286281</v>
      </c>
      <c r="M223" s="7">
        <f>K223+G223+J223</f>
        <v>35897296.280000001</v>
      </c>
      <c r="N223" s="7">
        <f>H223-K223-J223</f>
        <v>-2862120.8200000003</v>
      </c>
      <c r="O223" s="63">
        <f>M223/F223</f>
        <v>1.0866385838775261</v>
      </c>
    </row>
    <row r="224" spans="1:15" s="23" customFormat="1" x14ac:dyDescent="0.25">
      <c r="A224" s="45" t="s">
        <v>31</v>
      </c>
      <c r="B224" s="108"/>
      <c r="C224" s="7">
        <f>C219+C214+C208+C202+C197+C192+C187</f>
        <v>0</v>
      </c>
      <c r="D224" s="7">
        <f>D219+D214+D208+D202+D197+D192+D187</f>
        <v>0</v>
      </c>
      <c r="E224" s="7">
        <f>E219+E214+E208+E202+E197+E192+E187</f>
        <v>0</v>
      </c>
      <c r="F224" s="7">
        <f>D224+E224</f>
        <v>0</v>
      </c>
      <c r="G224" s="7">
        <f>G219+G214+G208+G202+G197+G192+G187</f>
        <v>0</v>
      </c>
      <c r="H224" s="7">
        <f>F224-G224</f>
        <v>0</v>
      </c>
      <c r="I224" s="47" t="e">
        <f>G224/F224</f>
        <v>#DIV/0!</v>
      </c>
      <c r="J224" s="7">
        <f t="shared" ref="J224:K226" si="4">J219+J214+J208+J202+J197+J192+J187</f>
        <v>0</v>
      </c>
      <c r="K224" s="7">
        <f t="shared" si="4"/>
        <v>0</v>
      </c>
      <c r="L224" s="53" t="e">
        <f>(K224+J224)/F224</f>
        <v>#DIV/0!</v>
      </c>
      <c r="M224" s="7">
        <f>K224+G224+J224</f>
        <v>0</v>
      </c>
      <c r="N224" s="7">
        <f>H224-K224-J224</f>
        <v>0</v>
      </c>
      <c r="O224" s="63" t="e">
        <f>M224/F224</f>
        <v>#DIV/0!</v>
      </c>
    </row>
    <row r="225" spans="1:15" s="23" customFormat="1" x14ac:dyDescent="0.25">
      <c r="A225" s="45" t="s">
        <v>32</v>
      </c>
      <c r="B225" s="108"/>
      <c r="C225" s="7">
        <f t="shared" ref="C225:E226" si="5">C220+C215+C209+C203+C198+C193+C188</f>
        <v>0</v>
      </c>
      <c r="D225" s="7">
        <f t="shared" si="5"/>
        <v>0</v>
      </c>
      <c r="E225" s="7">
        <f t="shared" si="5"/>
        <v>33035175.460000001</v>
      </c>
      <c r="F225" s="7">
        <f>D225+E225</f>
        <v>33035175.460000001</v>
      </c>
      <c r="G225" s="7">
        <f>G220+G215+G209+G203+G198+G193+G188</f>
        <v>6113571.9799999995</v>
      </c>
      <c r="H225" s="7">
        <f>F225-G225</f>
        <v>26921603.48</v>
      </c>
      <c r="I225" s="47">
        <f>G225/F225</f>
        <v>0.18506249459466317</v>
      </c>
      <c r="J225" s="7">
        <f t="shared" si="4"/>
        <v>1420577.18</v>
      </c>
      <c r="K225" s="7">
        <f t="shared" si="4"/>
        <v>28363147.120000001</v>
      </c>
      <c r="L225" s="53">
        <f>(K225+J225)/F225</f>
        <v>0.90157608928286281</v>
      </c>
      <c r="M225" s="7">
        <f>K225+G225+J225</f>
        <v>35897296.280000001</v>
      </c>
      <c r="N225" s="7">
        <f>H225-K225-J225</f>
        <v>-2862120.8200000003</v>
      </c>
      <c r="O225" s="63">
        <f>M225/F225</f>
        <v>1.0866385838775261</v>
      </c>
    </row>
    <row r="226" spans="1:15" s="23" customFormat="1" x14ac:dyDescent="0.25">
      <c r="A226" s="45" t="s">
        <v>33</v>
      </c>
      <c r="B226" s="108"/>
      <c r="C226" s="7">
        <f t="shared" si="5"/>
        <v>0</v>
      </c>
      <c r="D226" s="7">
        <f t="shared" si="5"/>
        <v>0</v>
      </c>
      <c r="E226" s="7">
        <f t="shared" si="5"/>
        <v>0</v>
      </c>
      <c r="F226" s="7">
        <f>D226+E226</f>
        <v>0</v>
      </c>
      <c r="G226" s="7">
        <f>G221+G216+G210+G204+G199+G194+G189</f>
        <v>0</v>
      </c>
      <c r="H226" s="7">
        <f>F226-G226</f>
        <v>0</v>
      </c>
      <c r="I226" s="47" t="e">
        <f>G226/F226</f>
        <v>#DIV/0!</v>
      </c>
      <c r="J226" s="7">
        <f t="shared" si="4"/>
        <v>0</v>
      </c>
      <c r="K226" s="7">
        <f t="shared" si="4"/>
        <v>0</v>
      </c>
      <c r="L226" s="53" t="e">
        <f>(K226+J226)/F226</f>
        <v>#DIV/0!</v>
      </c>
      <c r="M226" s="7">
        <f>K226+G226+J226</f>
        <v>0</v>
      </c>
      <c r="N226" s="7">
        <f>H226-K226-J226</f>
        <v>0</v>
      </c>
      <c r="O226" s="63" t="e">
        <f>M226/F226</f>
        <v>#DIV/0!</v>
      </c>
    </row>
    <row r="227" spans="1:15" x14ac:dyDescent="0.25">
      <c r="A227" s="60"/>
      <c r="B227" s="107"/>
      <c r="C227" s="6"/>
      <c r="D227" s="6"/>
      <c r="E227" s="6"/>
      <c r="F227" s="6"/>
      <c r="G227" s="6"/>
      <c r="H227" s="6"/>
      <c r="I227" s="47"/>
      <c r="J227" s="44"/>
      <c r="K227" s="48"/>
      <c r="L227" s="47"/>
      <c r="M227" s="6"/>
      <c r="N227" s="6"/>
      <c r="O227" s="49"/>
    </row>
    <row r="228" spans="1:15" ht="60" x14ac:dyDescent="0.25">
      <c r="A228" s="66" t="s">
        <v>110</v>
      </c>
      <c r="B228" s="105"/>
      <c r="C228" s="6"/>
      <c r="D228" s="6"/>
      <c r="E228" s="6"/>
      <c r="F228" s="6"/>
      <c r="G228" s="6"/>
      <c r="H228" s="6"/>
      <c r="I228" s="47"/>
      <c r="J228" s="44"/>
      <c r="K228" s="48"/>
      <c r="L228" s="47"/>
      <c r="M228" s="6"/>
      <c r="N228" s="6"/>
      <c r="O228" s="49"/>
    </row>
    <row r="229" spans="1:15" x14ac:dyDescent="0.25">
      <c r="A229" s="45"/>
      <c r="B229" s="105"/>
      <c r="C229" s="6"/>
      <c r="D229" s="6"/>
      <c r="E229" s="6"/>
      <c r="F229" s="6"/>
      <c r="G229" s="6"/>
      <c r="H229" s="6"/>
      <c r="I229" s="47"/>
      <c r="J229" s="44"/>
      <c r="K229" s="48"/>
      <c r="L229" s="47"/>
      <c r="M229" s="6"/>
      <c r="N229" s="6"/>
      <c r="O229" s="49"/>
    </row>
    <row r="230" spans="1:15" ht="30" x14ac:dyDescent="0.25">
      <c r="A230" s="66" t="s">
        <v>111</v>
      </c>
      <c r="B230" s="105"/>
      <c r="C230" s="6"/>
      <c r="D230" s="6"/>
      <c r="E230" s="6"/>
      <c r="F230" s="6"/>
      <c r="G230" s="6"/>
      <c r="H230" s="6"/>
      <c r="I230" s="47"/>
      <c r="J230" s="44"/>
      <c r="K230" s="48"/>
      <c r="L230" s="47"/>
      <c r="M230" s="6"/>
      <c r="N230" s="6"/>
      <c r="O230" s="49"/>
    </row>
    <row r="231" spans="1:15" x14ac:dyDescent="0.25">
      <c r="A231" s="45"/>
      <c r="B231" s="105"/>
      <c r="C231" s="6"/>
      <c r="D231" s="6"/>
      <c r="E231" s="6"/>
      <c r="F231" s="6"/>
      <c r="G231" s="6"/>
      <c r="H231" s="6"/>
      <c r="I231" s="47"/>
      <c r="J231" s="44"/>
      <c r="K231" s="48"/>
      <c r="L231" s="47"/>
      <c r="M231" s="6"/>
      <c r="N231" s="6"/>
      <c r="O231" s="49"/>
    </row>
    <row r="232" spans="1:15" x14ac:dyDescent="0.25">
      <c r="A232" s="68"/>
      <c r="B232" s="105"/>
      <c r="C232" s="6"/>
      <c r="D232" s="6"/>
      <c r="E232" s="6"/>
      <c r="F232" s="6"/>
      <c r="G232" s="6"/>
      <c r="H232" s="6"/>
      <c r="I232" s="47"/>
      <c r="J232" s="44"/>
      <c r="K232" s="48"/>
      <c r="L232" s="47"/>
      <c r="M232" s="6"/>
      <c r="N232" s="6"/>
      <c r="O232" s="49"/>
    </row>
    <row r="233" spans="1:15" ht="45" x14ac:dyDescent="0.25">
      <c r="A233" s="51" t="s">
        <v>112</v>
      </c>
      <c r="B233" s="105" t="s">
        <v>113</v>
      </c>
      <c r="C233" s="7">
        <f>SUM(C234:C236)</f>
        <v>0</v>
      </c>
      <c r="D233" s="7">
        <f>SUM(D234:D236)</f>
        <v>0</v>
      </c>
      <c r="E233" s="7">
        <f>SUM(E234:E236)</f>
        <v>240073.01</v>
      </c>
      <c r="F233" s="52">
        <f>D233+E233</f>
        <v>240073.01</v>
      </c>
      <c r="G233" s="52">
        <f>SUM(G234:G236)</f>
        <v>107746</v>
      </c>
      <c r="H233" s="52">
        <f>F233-G233</f>
        <v>132327.01</v>
      </c>
      <c r="I233" s="53">
        <f>G233/F233</f>
        <v>0.44880513640412972</v>
      </c>
      <c r="J233" s="52">
        <f>SUM(J234:J236)</f>
        <v>0</v>
      </c>
      <c r="K233" s="52">
        <f>SUM(K234:K236)</f>
        <v>28348.89</v>
      </c>
      <c r="L233" s="53">
        <f>(K233+J233)/F233</f>
        <v>0.11808445272544381</v>
      </c>
      <c r="M233" s="52">
        <f>K233+G233+J233</f>
        <v>136094.89000000001</v>
      </c>
      <c r="N233" s="52">
        <f>H233-K233-J233</f>
        <v>103978.12000000001</v>
      </c>
      <c r="O233" s="53">
        <f>M233/F233</f>
        <v>0.56688958912957355</v>
      </c>
    </row>
    <row r="234" spans="1:15" s="58" customFormat="1" ht="12.75" x14ac:dyDescent="0.2">
      <c r="A234" s="54" t="s">
        <v>31</v>
      </c>
      <c r="B234" s="106"/>
      <c r="C234" s="8"/>
      <c r="D234" s="8">
        <f>Jan!D234+Feb!D234+Mar!D234</f>
        <v>0</v>
      </c>
      <c r="E234" s="8">
        <f>Jan!E234+Feb!E234+Mar!E234</f>
        <v>0</v>
      </c>
      <c r="F234" s="8">
        <f>D234+E234</f>
        <v>0</v>
      </c>
      <c r="G234" s="8">
        <f>Jan!G234+Feb!G234+Mar!G234</f>
        <v>0</v>
      </c>
      <c r="H234" s="8">
        <f>F234-G234</f>
        <v>0</v>
      </c>
      <c r="I234" s="55" t="e">
        <f>G234/F234</f>
        <v>#DIV/0!</v>
      </c>
      <c r="J234" s="8">
        <f>Jan!J234+Feb!J234+Mar!J234</f>
        <v>0</v>
      </c>
      <c r="K234" s="8">
        <f>Jan!K234+Feb!K234+Mar!K234</f>
        <v>0</v>
      </c>
      <c r="L234" s="55" t="e">
        <f>(K234+J234)/F234</f>
        <v>#DIV/0!</v>
      </c>
      <c r="M234" s="8">
        <f>K234+G234+J234</f>
        <v>0</v>
      </c>
      <c r="N234" s="8">
        <f>H234-K234-J234</f>
        <v>0</v>
      </c>
      <c r="O234" s="57" t="e">
        <f>M234/F234</f>
        <v>#DIV/0!</v>
      </c>
    </row>
    <row r="235" spans="1:15" s="58" customFormat="1" ht="12.75" x14ac:dyDescent="0.2">
      <c r="A235" s="54" t="s">
        <v>32</v>
      </c>
      <c r="B235" s="106"/>
      <c r="C235" s="8"/>
      <c r="D235" s="8">
        <f>Jan!D235+Feb!D235+Mar!D235</f>
        <v>0</v>
      </c>
      <c r="E235" s="8">
        <f>Jan!E235+Feb!E235+Mar!E235</f>
        <v>240073.01</v>
      </c>
      <c r="F235" s="8">
        <f>D235+E235</f>
        <v>240073.01</v>
      </c>
      <c r="G235" s="8">
        <f>Jan!G235+Feb!G235+Mar!G235</f>
        <v>107746</v>
      </c>
      <c r="H235" s="8">
        <f>F235-G235</f>
        <v>132327.01</v>
      </c>
      <c r="I235" s="55">
        <f>G235/F235</f>
        <v>0.44880513640412972</v>
      </c>
      <c r="J235" s="8">
        <f>Jan!J235+Feb!J235+Mar!J235</f>
        <v>0</v>
      </c>
      <c r="K235" s="8">
        <f>Jan!K235+Feb!K235+Mar!K235</f>
        <v>28348.89</v>
      </c>
      <c r="L235" s="55">
        <f>(K235+J235)/F235</f>
        <v>0.11808445272544381</v>
      </c>
      <c r="M235" s="8">
        <f>K235+G235+J235</f>
        <v>136094.89000000001</v>
      </c>
      <c r="N235" s="8">
        <f>H235-K235-J235</f>
        <v>103978.12000000001</v>
      </c>
      <c r="O235" s="57">
        <f>M235/F235</f>
        <v>0.56688958912957355</v>
      </c>
    </row>
    <row r="236" spans="1:15" s="58" customFormat="1" ht="12.75" x14ac:dyDescent="0.2">
      <c r="A236" s="54" t="s">
        <v>33</v>
      </c>
      <c r="B236" s="106"/>
      <c r="C236" s="8"/>
      <c r="D236" s="8">
        <f>Jan!D236+Feb!D236+Mar!D236</f>
        <v>0</v>
      </c>
      <c r="E236" s="8">
        <f>Jan!E236+Feb!E236+Mar!E236</f>
        <v>0</v>
      </c>
      <c r="F236" s="8">
        <f>D236+E236</f>
        <v>0</v>
      </c>
      <c r="G236" s="8">
        <f>Jan!G236+Feb!G236+Mar!G236</f>
        <v>0</v>
      </c>
      <c r="H236" s="8">
        <f>F236-G236</f>
        <v>0</v>
      </c>
      <c r="I236" s="55" t="e">
        <f>G236/F236</f>
        <v>#DIV/0!</v>
      </c>
      <c r="J236" s="8">
        <f>Jan!J236+Feb!J236+Mar!J236</f>
        <v>0</v>
      </c>
      <c r="K236" s="8">
        <f>Jan!K236+Feb!K236+Mar!K236</f>
        <v>0</v>
      </c>
      <c r="L236" s="55" t="e">
        <f>(K236+J236)/F236</f>
        <v>#DIV/0!</v>
      </c>
      <c r="M236" s="8">
        <f>K236+G236+J236</f>
        <v>0</v>
      </c>
      <c r="N236" s="8">
        <f>H236-K236-J236</f>
        <v>0</v>
      </c>
      <c r="O236" s="57" t="e">
        <f>M236/F236</f>
        <v>#DIV/0!</v>
      </c>
    </row>
    <row r="237" spans="1:15" x14ac:dyDescent="0.25">
      <c r="A237" s="60"/>
      <c r="B237" s="107"/>
      <c r="C237" s="6"/>
      <c r="D237" s="6"/>
      <c r="E237" s="6"/>
      <c r="F237" s="6"/>
      <c r="G237" s="8"/>
      <c r="H237" s="6"/>
      <c r="I237" s="47"/>
      <c r="J237" s="44"/>
      <c r="K237" s="48"/>
      <c r="L237" s="47"/>
      <c r="M237" s="6"/>
      <c r="N237" s="6"/>
      <c r="O237" s="49"/>
    </row>
    <row r="238" spans="1:15" s="23" customFormat="1" x14ac:dyDescent="0.25">
      <c r="A238" s="62" t="s">
        <v>114</v>
      </c>
      <c r="B238" s="108"/>
      <c r="C238" s="7">
        <f>SUM(C239:C241)</f>
        <v>0</v>
      </c>
      <c r="D238" s="7">
        <f>SUM(D239:D241)</f>
        <v>0</v>
      </c>
      <c r="E238" s="7">
        <f>SUM(E239:E241)</f>
        <v>240073.01</v>
      </c>
      <c r="F238" s="7">
        <f>D238+E238</f>
        <v>240073.01</v>
      </c>
      <c r="G238" s="7">
        <f>SUM(G239:G241)</f>
        <v>107746</v>
      </c>
      <c r="H238" s="7">
        <f>F238-G238</f>
        <v>132327.01</v>
      </c>
      <c r="I238" s="53">
        <f>G238/F238</f>
        <v>0.44880513640412972</v>
      </c>
      <c r="J238" s="7">
        <f>SUM(J239:J241)</f>
        <v>0</v>
      </c>
      <c r="K238" s="7">
        <f>SUM(K239:K241)</f>
        <v>28348.89</v>
      </c>
      <c r="L238" s="53">
        <f>(K238+J238)/F238</f>
        <v>0.11808445272544381</v>
      </c>
      <c r="M238" s="7">
        <f>K238+G238+J238</f>
        <v>136094.89000000001</v>
      </c>
      <c r="N238" s="7">
        <f>H238-K238-J238</f>
        <v>103978.12000000001</v>
      </c>
      <c r="O238" s="63">
        <f>M238/F238</f>
        <v>0.56688958912957355</v>
      </c>
    </row>
    <row r="239" spans="1:15" s="23" customFormat="1" x14ac:dyDescent="0.25">
      <c r="A239" s="45" t="s">
        <v>31</v>
      </c>
      <c r="B239" s="108"/>
      <c r="C239" s="7">
        <f>C234</f>
        <v>0</v>
      </c>
      <c r="D239" s="7">
        <f>D234</f>
        <v>0</v>
      </c>
      <c r="E239" s="7">
        <f>E234</f>
        <v>0</v>
      </c>
      <c r="F239" s="7">
        <f>D239+E239</f>
        <v>0</v>
      </c>
      <c r="G239" s="7">
        <f>G234</f>
        <v>0</v>
      </c>
      <c r="H239" s="7">
        <f>F239-G239</f>
        <v>0</v>
      </c>
      <c r="I239" s="53" t="e">
        <f>G239/F239</f>
        <v>#DIV/0!</v>
      </c>
      <c r="J239" s="7">
        <f t="shared" ref="J239:K241" si="6">J234</f>
        <v>0</v>
      </c>
      <c r="K239" s="7">
        <f t="shared" si="6"/>
        <v>0</v>
      </c>
      <c r="L239" s="53" t="e">
        <f>(K239+J239)/F239</f>
        <v>#DIV/0!</v>
      </c>
      <c r="M239" s="7">
        <f>K239+G239+J239</f>
        <v>0</v>
      </c>
      <c r="N239" s="7">
        <f>H239-K239-J239</f>
        <v>0</v>
      </c>
      <c r="O239" s="63" t="e">
        <f>M239/F239</f>
        <v>#DIV/0!</v>
      </c>
    </row>
    <row r="240" spans="1:15" s="23" customFormat="1" x14ac:dyDescent="0.25">
      <c r="A240" s="45" t="s">
        <v>32</v>
      </c>
      <c r="B240" s="108"/>
      <c r="C240" s="7">
        <f t="shared" ref="C240:E241" si="7">C235</f>
        <v>0</v>
      </c>
      <c r="D240" s="7">
        <f t="shared" si="7"/>
        <v>0</v>
      </c>
      <c r="E240" s="7">
        <f t="shared" si="7"/>
        <v>240073.01</v>
      </c>
      <c r="F240" s="7">
        <f>D240+E240</f>
        <v>240073.01</v>
      </c>
      <c r="G240" s="7">
        <f>G235</f>
        <v>107746</v>
      </c>
      <c r="H240" s="7">
        <f>F240-G240</f>
        <v>132327.01</v>
      </c>
      <c r="I240" s="53">
        <f>G240/F240</f>
        <v>0.44880513640412972</v>
      </c>
      <c r="J240" s="7">
        <f t="shared" si="6"/>
        <v>0</v>
      </c>
      <c r="K240" s="7">
        <f t="shared" si="6"/>
        <v>28348.89</v>
      </c>
      <c r="L240" s="53">
        <f>(K240+J240)/F240</f>
        <v>0.11808445272544381</v>
      </c>
      <c r="M240" s="7">
        <f>K240+G240+J240</f>
        <v>136094.89000000001</v>
      </c>
      <c r="N240" s="7">
        <f>H240-K240-J240</f>
        <v>103978.12000000001</v>
      </c>
      <c r="O240" s="63">
        <f>M240/F240</f>
        <v>0.56688958912957355</v>
      </c>
    </row>
    <row r="241" spans="1:15" s="23" customFormat="1" x14ac:dyDescent="0.25">
      <c r="A241" s="45" t="s">
        <v>33</v>
      </c>
      <c r="B241" s="108"/>
      <c r="C241" s="7">
        <f t="shared" si="7"/>
        <v>0</v>
      </c>
      <c r="D241" s="7">
        <f t="shared" si="7"/>
        <v>0</v>
      </c>
      <c r="E241" s="7">
        <f t="shared" si="7"/>
        <v>0</v>
      </c>
      <c r="F241" s="7">
        <f>D241+E241</f>
        <v>0</v>
      </c>
      <c r="G241" s="7">
        <f>G236</f>
        <v>0</v>
      </c>
      <c r="H241" s="7">
        <f>F241-G241</f>
        <v>0</v>
      </c>
      <c r="I241" s="53" t="e">
        <f>G241/F241</f>
        <v>#DIV/0!</v>
      </c>
      <c r="J241" s="7">
        <f t="shared" si="6"/>
        <v>0</v>
      </c>
      <c r="K241" s="7">
        <f t="shared" si="6"/>
        <v>0</v>
      </c>
      <c r="L241" s="53" t="e">
        <f>(K241+J241)/F241</f>
        <v>#DIV/0!</v>
      </c>
      <c r="M241" s="7">
        <f>K241+G241+J241</f>
        <v>0</v>
      </c>
      <c r="N241" s="7">
        <f>H241-K241-J241</f>
        <v>0</v>
      </c>
      <c r="O241" s="63" t="e">
        <f>M241/F241</f>
        <v>#DIV/0!</v>
      </c>
    </row>
    <row r="242" spans="1:15" x14ac:dyDescent="0.25">
      <c r="A242" s="60"/>
      <c r="B242" s="107"/>
      <c r="C242" s="6"/>
      <c r="D242" s="6"/>
      <c r="E242" s="6"/>
      <c r="F242" s="6"/>
      <c r="G242" s="6"/>
      <c r="H242" s="6"/>
      <c r="I242" s="47"/>
      <c r="J242" s="44"/>
      <c r="K242" s="48"/>
      <c r="L242" s="47"/>
      <c r="M242" s="6"/>
      <c r="N242" s="6"/>
      <c r="O242" s="49"/>
    </row>
    <row r="243" spans="1:15" ht="75" x14ac:dyDescent="0.25">
      <c r="A243" s="66" t="s">
        <v>115</v>
      </c>
      <c r="B243" s="107"/>
      <c r="C243" s="6"/>
      <c r="D243" s="6"/>
      <c r="E243" s="6"/>
      <c r="F243" s="6"/>
      <c r="G243" s="6"/>
      <c r="H243" s="6"/>
      <c r="I243" s="47"/>
      <c r="J243" s="44"/>
      <c r="K243" s="48"/>
      <c r="L243" s="47"/>
      <c r="M243" s="6"/>
      <c r="N243" s="6"/>
      <c r="O243" s="49"/>
    </row>
    <row r="244" spans="1:15" x14ac:dyDescent="0.25">
      <c r="A244" s="69"/>
      <c r="B244" s="107"/>
      <c r="C244" s="6"/>
      <c r="D244" s="6"/>
      <c r="E244" s="6"/>
      <c r="F244" s="6"/>
      <c r="G244" s="6"/>
      <c r="H244" s="6"/>
      <c r="I244" s="47"/>
      <c r="J244" s="44"/>
      <c r="K244" s="48"/>
      <c r="L244" s="47"/>
      <c r="M244" s="6"/>
      <c r="N244" s="6"/>
      <c r="O244" s="49"/>
    </row>
    <row r="245" spans="1:15" ht="60" x14ac:dyDescent="0.25">
      <c r="A245" s="66" t="s">
        <v>116</v>
      </c>
      <c r="B245" s="105"/>
      <c r="C245" s="6"/>
      <c r="D245" s="6"/>
      <c r="E245" s="6"/>
      <c r="F245" s="6"/>
      <c r="G245" s="6"/>
      <c r="H245" s="6"/>
      <c r="I245" s="47"/>
      <c r="J245" s="44"/>
      <c r="K245" s="48"/>
      <c r="L245" s="47"/>
      <c r="M245" s="6"/>
      <c r="N245" s="6"/>
      <c r="O245" s="49"/>
    </row>
    <row r="246" spans="1:15" x14ac:dyDescent="0.25">
      <c r="A246" s="45"/>
      <c r="B246" s="105"/>
      <c r="C246" s="6"/>
      <c r="D246" s="6"/>
      <c r="E246" s="6"/>
      <c r="F246" s="48"/>
      <c r="G246" s="48"/>
      <c r="H246" s="48"/>
      <c r="I246" s="47"/>
      <c r="J246" s="44"/>
      <c r="K246" s="48"/>
      <c r="L246" s="47"/>
      <c r="M246" s="48"/>
      <c r="N246" s="48"/>
      <c r="O246" s="49"/>
    </row>
    <row r="247" spans="1:15" x14ac:dyDescent="0.25">
      <c r="A247" s="45"/>
      <c r="B247" s="105"/>
      <c r="C247" s="6"/>
      <c r="D247" s="6"/>
      <c r="E247" s="6"/>
      <c r="F247" s="48"/>
      <c r="G247" s="48"/>
      <c r="H247" s="48"/>
      <c r="I247" s="47"/>
      <c r="J247" s="44"/>
      <c r="K247" s="48"/>
      <c r="L247" s="47"/>
      <c r="M247" s="48"/>
      <c r="N247" s="48"/>
      <c r="O247" s="49"/>
    </row>
    <row r="248" spans="1:15" ht="30" x14ac:dyDescent="0.25">
      <c r="A248" s="51" t="s">
        <v>117</v>
      </c>
      <c r="B248" s="105" t="s">
        <v>118</v>
      </c>
      <c r="C248" s="7">
        <f>SUM(C249:C251)</f>
        <v>0</v>
      </c>
      <c r="D248" s="7">
        <f>SUM(D249:D251)</f>
        <v>12178000</v>
      </c>
      <c r="E248" s="7">
        <f>SUM(E249:E251)</f>
        <v>540175.16</v>
      </c>
      <c r="F248" s="52">
        <f>D248+E248</f>
        <v>12718175.16</v>
      </c>
      <c r="G248" s="52">
        <f>SUM(G249:G251)</f>
        <v>10099496.5</v>
      </c>
      <c r="H248" s="52">
        <f>F248-G248</f>
        <v>2618678.66</v>
      </c>
      <c r="I248" s="53">
        <f>G248/F248</f>
        <v>0.7940994972112021</v>
      </c>
      <c r="J248" s="52">
        <f>SUM(J249:J251)</f>
        <v>420174.98</v>
      </c>
      <c r="K248" s="52">
        <f>SUM(K249:K251)</f>
        <v>564448.97</v>
      </c>
      <c r="L248" s="53">
        <f>(K248+J248)/F248</f>
        <v>7.7418649893794975E-2</v>
      </c>
      <c r="M248" s="52">
        <f>K248+G248+J248</f>
        <v>11084120.450000001</v>
      </c>
      <c r="N248" s="52">
        <f>H248-K248-J248</f>
        <v>1634054.7100000002</v>
      </c>
      <c r="O248" s="53">
        <f>M248/F248</f>
        <v>0.8715181471049972</v>
      </c>
    </row>
    <row r="249" spans="1:15" s="58" customFormat="1" ht="12.75" x14ac:dyDescent="0.2">
      <c r="A249" s="54" t="s">
        <v>31</v>
      </c>
      <c r="B249" s="106"/>
      <c r="C249" s="8"/>
      <c r="D249" s="8">
        <f>Jan!D249+Feb!D249+Mar!D249</f>
        <v>10742000</v>
      </c>
      <c r="E249" s="8">
        <f>Jan!E249+Feb!E249+Mar!E249</f>
        <v>0</v>
      </c>
      <c r="F249" s="8">
        <f>D249+E249</f>
        <v>10742000</v>
      </c>
      <c r="G249" s="8">
        <f>Jan!G249+Feb!G249+Mar!G249</f>
        <v>9430661.5500000007</v>
      </c>
      <c r="H249" s="8">
        <f>F249-G249</f>
        <v>1311338.4499999993</v>
      </c>
      <c r="I249" s="55">
        <f>G249/F249</f>
        <v>0.877924180785701</v>
      </c>
      <c r="J249" s="8">
        <f>Jan!J249+Feb!J249+Mar!J249</f>
        <v>0</v>
      </c>
      <c r="K249" s="8">
        <f>Jan!K249+Feb!K249+Mar!K249</f>
        <v>144354</v>
      </c>
      <c r="L249" s="55">
        <f>(K249+J249)/F249</f>
        <v>1.3438279649972072E-2</v>
      </c>
      <c r="M249" s="8">
        <f>K249+G249+J249</f>
        <v>9575015.5500000007</v>
      </c>
      <c r="N249" s="8">
        <f>H249-K249-J249</f>
        <v>1166984.4499999993</v>
      </c>
      <c r="O249" s="57">
        <f>M249/F249</f>
        <v>0.89136246043567313</v>
      </c>
    </row>
    <row r="250" spans="1:15" s="58" customFormat="1" ht="12.75" x14ac:dyDescent="0.2">
      <c r="A250" s="54" t="s">
        <v>32</v>
      </c>
      <c r="B250" s="106"/>
      <c r="C250" s="8"/>
      <c r="D250" s="8">
        <f>Jan!D250+Feb!D250+Mar!D250</f>
        <v>1436000</v>
      </c>
      <c r="E250" s="8">
        <f>Jan!E250+Feb!E250+Mar!E250</f>
        <v>540175.16</v>
      </c>
      <c r="F250" s="8">
        <f>D250+E250</f>
        <v>1976175.1600000001</v>
      </c>
      <c r="G250" s="8">
        <f>Jan!G250+Feb!G250+Mar!G250</f>
        <v>668834.95000000007</v>
      </c>
      <c r="H250" s="8">
        <f>F250-G250</f>
        <v>1307340.21</v>
      </c>
      <c r="I250" s="55">
        <f>G250/F250</f>
        <v>0.33844922430863872</v>
      </c>
      <c r="J250" s="8">
        <f>Jan!J250+Feb!J250+Mar!J250</f>
        <v>420174.98</v>
      </c>
      <c r="K250" s="8">
        <f>Jan!K250+Feb!K250+Mar!K250</f>
        <v>420094.97</v>
      </c>
      <c r="L250" s="55">
        <f>(K250+J250)/F250</f>
        <v>0.42520013762342801</v>
      </c>
      <c r="M250" s="8">
        <f>K250+G250+J250</f>
        <v>1509104.9</v>
      </c>
      <c r="N250" s="8">
        <f>H250-K250-J250</f>
        <v>467070.26</v>
      </c>
      <c r="O250" s="57">
        <f>M250/F250</f>
        <v>0.76364936193206667</v>
      </c>
    </row>
    <row r="251" spans="1:15" s="58" customFormat="1" ht="12.75" x14ac:dyDescent="0.2">
      <c r="A251" s="54" t="s">
        <v>33</v>
      </c>
      <c r="B251" s="106"/>
      <c r="C251" s="8"/>
      <c r="D251" s="8">
        <f>Jan!D251+Feb!D251+Mar!D251</f>
        <v>0</v>
      </c>
      <c r="E251" s="8">
        <f>Jan!E251+Feb!E251+Mar!E251</f>
        <v>0</v>
      </c>
      <c r="F251" s="8">
        <f>D251+E251</f>
        <v>0</v>
      </c>
      <c r="G251" s="8">
        <f>Jan!G251+Feb!G251+Mar!G251</f>
        <v>0</v>
      </c>
      <c r="H251" s="8">
        <f>F251-G251</f>
        <v>0</v>
      </c>
      <c r="I251" s="55" t="e">
        <f>G251/F251</f>
        <v>#DIV/0!</v>
      </c>
      <c r="J251" s="8">
        <f>Jan!J251+Feb!J251+Mar!J251</f>
        <v>0</v>
      </c>
      <c r="K251" s="8">
        <f>Jan!K251+Feb!K251+Mar!K251</f>
        <v>0</v>
      </c>
      <c r="L251" s="55" t="e">
        <f>(K251+J251)/F251</f>
        <v>#DIV/0!</v>
      </c>
      <c r="M251" s="8">
        <f>K251+G251+J251</f>
        <v>0</v>
      </c>
      <c r="N251" s="8">
        <f>H251-K251-J251</f>
        <v>0</v>
      </c>
      <c r="O251" s="57" t="e">
        <f>M251/F251</f>
        <v>#DIV/0!</v>
      </c>
    </row>
    <row r="252" spans="1:15" x14ac:dyDescent="0.25">
      <c r="A252" s="60"/>
      <c r="B252" s="107"/>
      <c r="C252" s="6"/>
      <c r="D252" s="6"/>
      <c r="E252" s="6"/>
      <c r="F252" s="48"/>
      <c r="G252" s="8"/>
      <c r="H252" s="48"/>
      <c r="I252" s="47"/>
      <c r="J252" s="44"/>
      <c r="K252" s="48"/>
      <c r="L252" s="47"/>
      <c r="M252" s="48"/>
      <c r="N252" s="48"/>
      <c r="O252" s="49"/>
    </row>
    <row r="253" spans="1:15" ht="30" x14ac:dyDescent="0.25">
      <c r="A253" s="51" t="s">
        <v>119</v>
      </c>
      <c r="B253" s="105" t="s">
        <v>120</v>
      </c>
      <c r="C253" s="7">
        <f>SUM(C254:C256)</f>
        <v>0</v>
      </c>
      <c r="D253" s="7">
        <f>SUM(D254:D256)</f>
        <v>0</v>
      </c>
      <c r="E253" s="7">
        <f>SUM(E254:E256)</f>
        <v>3600</v>
      </c>
      <c r="F253" s="52">
        <f>D253+E253</f>
        <v>3600</v>
      </c>
      <c r="G253" s="52">
        <f>SUM(G254:G256)</f>
        <v>0</v>
      </c>
      <c r="H253" s="52">
        <f>F253-G253</f>
        <v>3600</v>
      </c>
      <c r="I253" s="53">
        <f>G253/F253</f>
        <v>0</v>
      </c>
      <c r="J253" s="52">
        <f>SUM(J254:J256)</f>
        <v>0</v>
      </c>
      <c r="K253" s="52">
        <f>SUM(K254:K256)</f>
        <v>3375</v>
      </c>
      <c r="L253" s="53">
        <f>(K253+J253)/F253</f>
        <v>0.9375</v>
      </c>
      <c r="M253" s="52">
        <f>K253+G253+J253</f>
        <v>3375</v>
      </c>
      <c r="N253" s="52">
        <f>H253-K253-J253</f>
        <v>225</v>
      </c>
      <c r="O253" s="53">
        <f>M253/F253</f>
        <v>0.9375</v>
      </c>
    </row>
    <row r="254" spans="1:15" s="58" customFormat="1" ht="12.75" x14ac:dyDescent="0.2">
      <c r="A254" s="54" t="s">
        <v>31</v>
      </c>
      <c r="B254" s="106"/>
      <c r="C254" s="8"/>
      <c r="D254" s="8">
        <f>Jan!D254+Feb!D254+Mar!D254</f>
        <v>0</v>
      </c>
      <c r="E254" s="8">
        <f>Jan!E254+Feb!E254+Mar!E254</f>
        <v>0</v>
      </c>
      <c r="F254" s="8">
        <f>D254+E254</f>
        <v>0</v>
      </c>
      <c r="G254" s="8">
        <f>Jan!G254+Feb!G254+Mar!G254</f>
        <v>0</v>
      </c>
      <c r="H254" s="8">
        <f>F254-G254</f>
        <v>0</v>
      </c>
      <c r="I254" s="55" t="e">
        <f>G254/F254</f>
        <v>#DIV/0!</v>
      </c>
      <c r="J254" s="8">
        <f>Jan!J254+Feb!J254+Mar!J254</f>
        <v>0</v>
      </c>
      <c r="K254" s="8">
        <f>Jan!K254+Feb!K254+Mar!K254</f>
        <v>0</v>
      </c>
      <c r="L254" s="55" t="e">
        <f>(K254+J254)/F254</f>
        <v>#DIV/0!</v>
      </c>
      <c r="M254" s="8">
        <f>K254+G254+J254</f>
        <v>0</v>
      </c>
      <c r="N254" s="8">
        <f>H254-K254-J254</f>
        <v>0</v>
      </c>
      <c r="O254" s="57" t="e">
        <f>M254/F254</f>
        <v>#DIV/0!</v>
      </c>
    </row>
    <row r="255" spans="1:15" s="58" customFormat="1" ht="12.75" x14ac:dyDescent="0.2">
      <c r="A255" s="54" t="s">
        <v>32</v>
      </c>
      <c r="B255" s="106"/>
      <c r="C255" s="8"/>
      <c r="D255" s="8">
        <f>Jan!D255+Feb!D255+Mar!D255</f>
        <v>0</v>
      </c>
      <c r="E255" s="8">
        <f>Jan!E255+Feb!E255+Mar!E255</f>
        <v>3600</v>
      </c>
      <c r="F255" s="8">
        <f>D255+E255</f>
        <v>3600</v>
      </c>
      <c r="G255" s="8">
        <f>Jan!G255+Feb!G255+Mar!G255</f>
        <v>0</v>
      </c>
      <c r="H255" s="8">
        <f>F255-G255</f>
        <v>3600</v>
      </c>
      <c r="I255" s="55">
        <f>G255/F255</f>
        <v>0</v>
      </c>
      <c r="J255" s="8">
        <f>Jan!J255+Feb!J255+Mar!J255</f>
        <v>0</v>
      </c>
      <c r="K255" s="8">
        <f>Jan!K255+Feb!K255+Mar!K255</f>
        <v>3375</v>
      </c>
      <c r="L255" s="55">
        <f>(K255+J255)/F255</f>
        <v>0.9375</v>
      </c>
      <c r="M255" s="8">
        <f>K255+G255+J255</f>
        <v>3375</v>
      </c>
      <c r="N255" s="8">
        <f>H255-K255-J255</f>
        <v>225</v>
      </c>
      <c r="O255" s="57">
        <f>M255/F255</f>
        <v>0.9375</v>
      </c>
    </row>
    <row r="256" spans="1:15" s="58" customFormat="1" ht="12.75" x14ac:dyDescent="0.2">
      <c r="A256" s="54" t="s">
        <v>33</v>
      </c>
      <c r="B256" s="106"/>
      <c r="C256" s="8"/>
      <c r="D256" s="8">
        <f>Jan!D256+Feb!D256+Mar!D256</f>
        <v>0</v>
      </c>
      <c r="E256" s="8">
        <f>Jan!E256+Feb!E256+Mar!E256</f>
        <v>0</v>
      </c>
      <c r="F256" s="8">
        <f>D256+E256</f>
        <v>0</v>
      </c>
      <c r="G256" s="8">
        <f>Jan!G256+Feb!G256+Mar!G256</f>
        <v>0</v>
      </c>
      <c r="H256" s="8">
        <f>F256-G256</f>
        <v>0</v>
      </c>
      <c r="I256" s="55" t="e">
        <f>G256/F256</f>
        <v>#DIV/0!</v>
      </c>
      <c r="J256" s="8">
        <f>Jan!J256+Feb!J256+Mar!J256</f>
        <v>0</v>
      </c>
      <c r="K256" s="8">
        <f>Jan!K256+Feb!K256+Mar!K256</f>
        <v>0</v>
      </c>
      <c r="L256" s="55" t="e">
        <f>(K256+J256)/F256</f>
        <v>#DIV/0!</v>
      </c>
      <c r="M256" s="8">
        <f>K256+G256+J256</f>
        <v>0</v>
      </c>
      <c r="N256" s="8">
        <f>H256-K256-J256</f>
        <v>0</v>
      </c>
      <c r="O256" s="57" t="e">
        <f>M256/F256</f>
        <v>#DIV/0!</v>
      </c>
    </row>
    <row r="257" spans="1:15" x14ac:dyDescent="0.25">
      <c r="A257" s="60"/>
      <c r="B257" s="107"/>
      <c r="C257" s="6"/>
      <c r="D257" s="6"/>
      <c r="E257" s="6"/>
      <c r="F257" s="48"/>
      <c r="G257" s="8"/>
      <c r="H257" s="48"/>
      <c r="I257" s="47"/>
      <c r="J257" s="44"/>
      <c r="K257" s="48"/>
      <c r="L257" s="47"/>
      <c r="M257" s="48"/>
      <c r="N257" s="48"/>
      <c r="O257" s="49"/>
    </row>
    <row r="258" spans="1:15" s="23" customFormat="1" x14ac:dyDescent="0.25">
      <c r="A258" s="62" t="s">
        <v>121</v>
      </c>
      <c r="B258" s="108"/>
      <c r="C258" s="7">
        <f>SUM(C259:C261)</f>
        <v>0</v>
      </c>
      <c r="D258" s="7">
        <f>SUM(D259:D261)</f>
        <v>12178000</v>
      </c>
      <c r="E258" s="7">
        <f>SUM(E259:E261)</f>
        <v>543775.16</v>
      </c>
      <c r="F258" s="52">
        <f>D258+E258</f>
        <v>12721775.16</v>
      </c>
      <c r="G258" s="52">
        <f>SUM(G259:G261)</f>
        <v>10099496.5</v>
      </c>
      <c r="H258" s="52">
        <f>F258-G258</f>
        <v>2622278.66</v>
      </c>
      <c r="I258" s="53">
        <f>G258/F258</f>
        <v>0.793874783430774</v>
      </c>
      <c r="J258" s="52">
        <f>SUM(J259:J261)</f>
        <v>420174.98</v>
      </c>
      <c r="K258" s="52">
        <f>SUM(K259:K261)</f>
        <v>567823.97</v>
      </c>
      <c r="L258" s="53">
        <f>(K258+J258)/F258</f>
        <v>7.7662035177801389E-2</v>
      </c>
      <c r="M258" s="52">
        <f>K258+G258+J258</f>
        <v>11087495.450000001</v>
      </c>
      <c r="N258" s="52">
        <f>H258-K258-J258</f>
        <v>1634279.7100000002</v>
      </c>
      <c r="O258" s="53">
        <f>M258/F258</f>
        <v>0.87153681860857546</v>
      </c>
    </row>
    <row r="259" spans="1:15" s="23" customFormat="1" x14ac:dyDescent="0.25">
      <c r="A259" s="45" t="s">
        <v>31</v>
      </c>
      <c r="B259" s="108"/>
      <c r="C259" s="7">
        <f>C249+C254</f>
        <v>0</v>
      </c>
      <c r="D259" s="7">
        <f>D249+D254</f>
        <v>10742000</v>
      </c>
      <c r="E259" s="7">
        <f>E249+E254</f>
        <v>0</v>
      </c>
      <c r="F259" s="7">
        <f>D259+E259</f>
        <v>10742000</v>
      </c>
      <c r="G259" s="7">
        <f>G249+G254</f>
        <v>9430661.5500000007</v>
      </c>
      <c r="H259" s="7">
        <f>F259-G259</f>
        <v>1311338.4499999993</v>
      </c>
      <c r="I259" s="47">
        <f>G259/F259</f>
        <v>0.877924180785701</v>
      </c>
      <c r="J259" s="7">
        <f t="shared" ref="J259:K261" si="8">J249+J254</f>
        <v>0</v>
      </c>
      <c r="K259" s="7">
        <f t="shared" si="8"/>
        <v>144354</v>
      </c>
      <c r="L259" s="53">
        <f>(K259+J259)/F259</f>
        <v>1.3438279649972072E-2</v>
      </c>
      <c r="M259" s="7">
        <f>K259+G259+J259</f>
        <v>9575015.5500000007</v>
      </c>
      <c r="N259" s="7">
        <f>H259-K259-J259</f>
        <v>1166984.4499999993</v>
      </c>
      <c r="O259" s="53">
        <f>M259/F259</f>
        <v>0.89136246043567313</v>
      </c>
    </row>
    <row r="260" spans="1:15" s="23" customFormat="1" x14ac:dyDescent="0.25">
      <c r="A260" s="45" t="s">
        <v>32</v>
      </c>
      <c r="B260" s="108"/>
      <c r="C260" s="7">
        <f t="shared" ref="C260:E261" si="9">C250+C255</f>
        <v>0</v>
      </c>
      <c r="D260" s="7">
        <f t="shared" si="9"/>
        <v>1436000</v>
      </c>
      <c r="E260" s="7">
        <f t="shared" si="9"/>
        <v>543775.16</v>
      </c>
      <c r="F260" s="7">
        <f>D260+E260</f>
        <v>1979775.1600000001</v>
      </c>
      <c r="G260" s="7">
        <f>G250+G255</f>
        <v>668834.95000000007</v>
      </c>
      <c r="H260" s="7">
        <f>F260-G260</f>
        <v>1310940.21</v>
      </c>
      <c r="I260" s="47">
        <f>G260/F260</f>
        <v>0.33783379219688764</v>
      </c>
      <c r="J260" s="7">
        <f t="shared" si="8"/>
        <v>420174.98</v>
      </c>
      <c r="K260" s="7">
        <f t="shared" si="8"/>
        <v>423469.97</v>
      </c>
      <c r="L260" s="53">
        <f>(K260+J260)/F260</f>
        <v>0.42613169770248044</v>
      </c>
      <c r="M260" s="7">
        <f>K260+G260+J260</f>
        <v>1512479.9</v>
      </c>
      <c r="N260" s="7">
        <f>H260-K260-J260</f>
        <v>467295.26</v>
      </c>
      <c r="O260" s="53">
        <f>M260/F260</f>
        <v>0.76396548989936808</v>
      </c>
    </row>
    <row r="261" spans="1:15" s="23" customFormat="1" x14ac:dyDescent="0.25">
      <c r="A261" s="45" t="s">
        <v>33</v>
      </c>
      <c r="B261" s="108"/>
      <c r="C261" s="7">
        <f t="shared" si="9"/>
        <v>0</v>
      </c>
      <c r="D261" s="7">
        <f t="shared" si="9"/>
        <v>0</v>
      </c>
      <c r="E261" s="7">
        <f t="shared" si="9"/>
        <v>0</v>
      </c>
      <c r="F261" s="7">
        <f>D261+E261</f>
        <v>0</v>
      </c>
      <c r="G261" s="7">
        <f>G251+G256</f>
        <v>0</v>
      </c>
      <c r="H261" s="7">
        <f>F261-G261</f>
        <v>0</v>
      </c>
      <c r="I261" s="47" t="e">
        <f>G261/F261</f>
        <v>#DIV/0!</v>
      </c>
      <c r="J261" s="7">
        <f t="shared" si="8"/>
        <v>0</v>
      </c>
      <c r="K261" s="7">
        <f t="shared" si="8"/>
        <v>0</v>
      </c>
      <c r="L261" s="53" t="e">
        <f>(K261+J261)/F261</f>
        <v>#DIV/0!</v>
      </c>
      <c r="M261" s="7">
        <f>K261+G261+J261</f>
        <v>0</v>
      </c>
      <c r="N261" s="7">
        <f>H261-K261-J261</f>
        <v>0</v>
      </c>
      <c r="O261" s="53" t="e">
        <f>M261/F261</f>
        <v>#DIV/0!</v>
      </c>
    </row>
    <row r="262" spans="1:15" x14ac:dyDescent="0.25">
      <c r="A262" s="60"/>
      <c r="B262" s="107"/>
      <c r="C262" s="6"/>
      <c r="D262" s="6"/>
      <c r="E262" s="6"/>
      <c r="F262" s="48"/>
      <c r="G262" s="48"/>
      <c r="H262" s="48"/>
      <c r="I262" s="47"/>
      <c r="J262" s="44"/>
      <c r="K262" s="48"/>
      <c r="L262" s="47"/>
      <c r="M262" s="48"/>
      <c r="N262" s="48"/>
      <c r="O262" s="49"/>
    </row>
    <row r="263" spans="1:15" x14ac:dyDescent="0.25">
      <c r="A263" s="60"/>
      <c r="B263" s="107"/>
      <c r="C263" s="6"/>
      <c r="D263" s="6"/>
      <c r="E263" s="6"/>
      <c r="F263" s="48"/>
      <c r="G263" s="48"/>
      <c r="H263" s="48"/>
      <c r="I263" s="47"/>
      <c r="J263" s="44"/>
      <c r="K263" s="48"/>
      <c r="L263" s="47"/>
      <c r="M263" s="48"/>
      <c r="N263" s="48"/>
      <c r="O263" s="49"/>
    </row>
    <row r="264" spans="1:15" s="23" customFormat="1" x14ac:dyDescent="0.25">
      <c r="A264" s="62" t="s">
        <v>122</v>
      </c>
      <c r="B264" s="105"/>
      <c r="C264" s="7">
        <f>SUM(C265:C268)</f>
        <v>0</v>
      </c>
      <c r="D264" s="7">
        <f>SUM(D265:D268)</f>
        <v>327902000</v>
      </c>
      <c r="E264" s="7">
        <f>SUM(E265:E268)</f>
        <v>203540141.62</v>
      </c>
      <c r="F264" s="7">
        <f>D264+E264</f>
        <v>531442141.62</v>
      </c>
      <c r="G264" s="7">
        <f>SUM(G265:G268)</f>
        <v>474336719.31</v>
      </c>
      <c r="H264" s="7">
        <f>H265+H266</f>
        <v>57105422.309999995</v>
      </c>
      <c r="I264" s="53">
        <f>I265+I266</f>
        <v>1.7067597002843244</v>
      </c>
      <c r="J264" s="7">
        <f>SUM(J265:J268)</f>
        <v>3242493.1499999994</v>
      </c>
      <c r="K264" s="7">
        <f>SUM(K265:K268)</f>
        <v>60531014.660000004</v>
      </c>
      <c r="L264" s="53">
        <f t="shared" ref="L264:L274" si="10">(K264+J264)/F264</f>
        <v>0.12000084828726346</v>
      </c>
      <c r="M264" s="7">
        <f>K264+G264+J264</f>
        <v>538110227.12</v>
      </c>
      <c r="N264" s="7">
        <f>H264-K264-J264</f>
        <v>-6668085.5000000084</v>
      </c>
      <c r="O264" s="53">
        <f>M264/F264</f>
        <v>1.0125471523196743</v>
      </c>
    </row>
    <row r="265" spans="1:15" s="23" customFormat="1" x14ac:dyDescent="0.25">
      <c r="A265" s="45" t="s">
        <v>31</v>
      </c>
      <c r="B265" s="108"/>
      <c r="C265" s="7">
        <f t="shared" ref="C265:E266" si="11">C259+C239+C224+C179+C87</f>
        <v>0</v>
      </c>
      <c r="D265" s="7">
        <f t="shared" si="11"/>
        <v>20248000</v>
      </c>
      <c r="E265" s="7">
        <f t="shared" si="11"/>
        <v>32111786.240000002</v>
      </c>
      <c r="F265" s="7">
        <f>D265+E265</f>
        <v>52359786.240000002</v>
      </c>
      <c r="G265" s="7">
        <f>G259+G239+G224+G179+G87</f>
        <v>42128777.120000005</v>
      </c>
      <c r="H265" s="7">
        <f>F265-G265</f>
        <v>10231009.119999997</v>
      </c>
      <c r="I265" s="53">
        <f>G265/F265</f>
        <v>0.8046017782978635</v>
      </c>
      <c r="J265" s="7">
        <f>J259+J239+J224+J179+J87</f>
        <v>0</v>
      </c>
      <c r="K265" s="7">
        <f>K259+K239+K224+K179+K87</f>
        <v>3691276.21</v>
      </c>
      <c r="L265" s="53">
        <f t="shared" si="10"/>
        <v>7.0498305571386533E-2</v>
      </c>
      <c r="M265" s="7">
        <f>K265+G265+J265</f>
        <v>45820053.330000006</v>
      </c>
      <c r="N265" s="7">
        <f>H265-K265-J265</f>
        <v>6539732.9099999974</v>
      </c>
      <c r="O265" s="53">
        <f>M265/F265</f>
        <v>0.87510008386924998</v>
      </c>
    </row>
    <row r="266" spans="1:15" s="23" customFormat="1" x14ac:dyDescent="0.25">
      <c r="A266" s="45" t="s">
        <v>32</v>
      </c>
      <c r="B266" s="108"/>
      <c r="C266" s="7">
        <f t="shared" si="11"/>
        <v>0</v>
      </c>
      <c r="D266" s="7">
        <f t="shared" si="11"/>
        <v>307654000</v>
      </c>
      <c r="E266" s="7">
        <f t="shared" si="11"/>
        <v>171428355.38</v>
      </c>
      <c r="F266" s="7">
        <f>D266+E266</f>
        <v>479082355.38</v>
      </c>
      <c r="G266" s="7">
        <f>G260+G240+G225+G180+G88</f>
        <v>432207942.19</v>
      </c>
      <c r="H266" s="7">
        <f>F266-G266</f>
        <v>46874413.189999998</v>
      </c>
      <c r="I266" s="53">
        <f>G266/F266</f>
        <v>0.90215792198646094</v>
      </c>
      <c r="J266" s="7">
        <f>J260+J240+J225+J180+J88</f>
        <v>3242493.1499999994</v>
      </c>
      <c r="K266" s="7">
        <f>K260+K240+K225+K180+K88</f>
        <v>56839738.450000003</v>
      </c>
      <c r="L266" s="53">
        <f t="shared" si="10"/>
        <v>0.12541107165665452</v>
      </c>
      <c r="M266" s="7">
        <f>K266+G266+J266</f>
        <v>492290173.78999996</v>
      </c>
      <c r="N266" s="7">
        <f>H266-K266-J266</f>
        <v>-13207818.410000004</v>
      </c>
      <c r="O266" s="53">
        <f>M266/F266</f>
        <v>1.0275689936431154</v>
      </c>
    </row>
    <row r="267" spans="1:15" s="23" customFormat="1" x14ac:dyDescent="0.25">
      <c r="A267" s="45" t="s">
        <v>54</v>
      </c>
      <c r="B267" s="108"/>
      <c r="C267" s="7">
        <f>+C181++C89</f>
        <v>0</v>
      </c>
      <c r="D267" s="7">
        <f>+D181++D89</f>
        <v>0</v>
      </c>
      <c r="E267" s="7">
        <f>+E181++E89</f>
        <v>0</v>
      </c>
      <c r="F267" s="7">
        <f>D267+E267</f>
        <v>0</v>
      </c>
      <c r="G267" s="7">
        <f>+G181++G89</f>
        <v>0</v>
      </c>
      <c r="H267" s="7">
        <f>F267-G267</f>
        <v>0</v>
      </c>
      <c r="I267" s="53" t="e">
        <f>G267/F267</f>
        <v>#DIV/0!</v>
      </c>
      <c r="J267" s="7">
        <f>+J181++J89</f>
        <v>0</v>
      </c>
      <c r="K267" s="7">
        <f>+K181++K89</f>
        <v>0</v>
      </c>
      <c r="L267" s="53" t="e">
        <f t="shared" si="10"/>
        <v>#DIV/0!</v>
      </c>
      <c r="M267" s="7">
        <f>K267+G267+J267</f>
        <v>0</v>
      </c>
      <c r="N267" s="7">
        <f>H267-K267-J267</f>
        <v>0</v>
      </c>
      <c r="O267" s="53" t="e">
        <f>M267/F267</f>
        <v>#DIV/0!</v>
      </c>
    </row>
    <row r="268" spans="1:15" s="23" customFormat="1" x14ac:dyDescent="0.25">
      <c r="A268" s="45" t="s">
        <v>33</v>
      </c>
      <c r="B268" s="108"/>
      <c r="C268" s="7">
        <f>C261+C241+C226+C182+C90</f>
        <v>0</v>
      </c>
      <c r="D268" s="7">
        <f>D261+D241+D226+D182+D90</f>
        <v>0</v>
      </c>
      <c r="E268" s="7">
        <f>E261+E241+E226+E182+E90</f>
        <v>0</v>
      </c>
      <c r="F268" s="7">
        <f>D268+E268</f>
        <v>0</v>
      </c>
      <c r="G268" s="7">
        <f>G261+G241+G226+G182+G90</f>
        <v>0</v>
      </c>
      <c r="H268" s="7">
        <f>F268-G268</f>
        <v>0</v>
      </c>
      <c r="I268" s="53" t="e">
        <f>G268/F268</f>
        <v>#DIV/0!</v>
      </c>
      <c r="J268" s="7">
        <f>J261+J241+J226+J182+J90</f>
        <v>0</v>
      </c>
      <c r="K268" s="7">
        <f>K261+K241+K226+K182+K90</f>
        <v>0</v>
      </c>
      <c r="L268" s="53" t="e">
        <f t="shared" si="10"/>
        <v>#DIV/0!</v>
      </c>
      <c r="M268" s="7">
        <f>K268+G268+J268</f>
        <v>0</v>
      </c>
      <c r="N268" s="7">
        <f>H268-K268-J268</f>
        <v>0</v>
      </c>
      <c r="O268" s="53" t="e">
        <f>M268/F268</f>
        <v>#DIV/0!</v>
      </c>
    </row>
    <row r="269" spans="1:15" x14ac:dyDescent="0.25">
      <c r="A269" s="60"/>
      <c r="B269" s="107"/>
      <c r="C269" s="6"/>
      <c r="D269" s="6"/>
      <c r="E269" s="6"/>
      <c r="F269" s="48"/>
      <c r="G269" s="48"/>
      <c r="H269" s="48"/>
      <c r="I269" s="47"/>
      <c r="J269" s="44"/>
      <c r="K269" s="48"/>
      <c r="L269" s="47"/>
      <c r="M269" s="48"/>
      <c r="N269" s="48"/>
      <c r="O269" s="49"/>
    </row>
    <row r="270" spans="1:15" s="23" customFormat="1" x14ac:dyDescent="0.25">
      <c r="A270" s="62" t="s">
        <v>123</v>
      </c>
      <c r="B270" s="105"/>
      <c r="C270" s="7">
        <f>SUM(C271:C274)</f>
        <v>0</v>
      </c>
      <c r="D270" s="7">
        <f>SUM(D271:D274)</f>
        <v>331606000</v>
      </c>
      <c r="E270" s="7">
        <f>SUM(E271:E274)</f>
        <v>217570374.34999999</v>
      </c>
      <c r="F270" s="7">
        <f>D270+E270</f>
        <v>549176374.35000002</v>
      </c>
      <c r="G270" s="7">
        <f>SUM(G271:G274)</f>
        <v>477888611.15000004</v>
      </c>
      <c r="H270" s="7">
        <f>F270-G270</f>
        <v>71287763.199999988</v>
      </c>
      <c r="I270" s="53">
        <f>G270/F270</f>
        <v>0.87019149670381302</v>
      </c>
      <c r="J270" s="7">
        <f>SUM(J271:J274)</f>
        <v>3250593.1499999994</v>
      </c>
      <c r="K270" s="7">
        <f>SUM(K271:K274)</f>
        <v>68037170.049999997</v>
      </c>
      <c r="L270" s="53">
        <f t="shared" si="10"/>
        <v>0.12980850329618701</v>
      </c>
      <c r="M270" s="7">
        <f>K270+G270+J270</f>
        <v>549176374.35000002</v>
      </c>
      <c r="N270" s="7">
        <f>H270-K270-J270</f>
        <v>-8.3819031715393066E-9</v>
      </c>
      <c r="O270" s="63">
        <f>M270/F270</f>
        <v>1</v>
      </c>
    </row>
    <row r="271" spans="1:15" s="23" customFormat="1" x14ac:dyDescent="0.25">
      <c r="A271" s="45" t="s">
        <v>31</v>
      </c>
      <c r="B271" s="108"/>
      <c r="C271" s="7">
        <f t="shared" ref="C271:E272" si="12">+C23+C61+C265</f>
        <v>0</v>
      </c>
      <c r="D271" s="7">
        <f t="shared" si="12"/>
        <v>20810000</v>
      </c>
      <c r="E271" s="7">
        <f t="shared" si="12"/>
        <v>32111786.240000002</v>
      </c>
      <c r="F271" s="7">
        <f>D271+E271</f>
        <v>52921786.240000002</v>
      </c>
      <c r="G271" s="7">
        <f>+G23+G61+G265</f>
        <v>42843447.040000007</v>
      </c>
      <c r="H271" s="7">
        <f>F271-G271</f>
        <v>10078339.199999996</v>
      </c>
      <c r="I271" s="53">
        <f>G271/F271</f>
        <v>0.80956162072280058</v>
      </c>
      <c r="J271" s="7">
        <f>+J23+J61+J265</f>
        <v>0</v>
      </c>
      <c r="K271" s="7">
        <f>+K23+K61+K265</f>
        <v>7632640.4900000002</v>
      </c>
      <c r="L271" s="53">
        <f t="shared" si="10"/>
        <v>0.14422492195153841</v>
      </c>
      <c r="M271" s="7">
        <f>K271+G271+J271</f>
        <v>50476087.530000009</v>
      </c>
      <c r="N271" s="7">
        <f>H271-K271-J271</f>
        <v>2445698.7099999953</v>
      </c>
      <c r="O271" s="63">
        <f>M271/F271</f>
        <v>0.95378654267433904</v>
      </c>
    </row>
    <row r="272" spans="1:15" s="23" customFormat="1" x14ac:dyDescent="0.25">
      <c r="A272" s="45" t="s">
        <v>32</v>
      </c>
      <c r="B272" s="108"/>
      <c r="C272" s="7">
        <f t="shared" si="12"/>
        <v>0</v>
      </c>
      <c r="D272" s="7">
        <f t="shared" si="12"/>
        <v>310796000</v>
      </c>
      <c r="E272" s="7">
        <f t="shared" si="12"/>
        <v>185458588.10999998</v>
      </c>
      <c r="F272" s="7">
        <f>D272+E272</f>
        <v>496254588.11000001</v>
      </c>
      <c r="G272" s="7">
        <f>+G24+G62+G266</f>
        <v>435045164.11000001</v>
      </c>
      <c r="H272" s="7">
        <f>F272-G272</f>
        <v>61209424</v>
      </c>
      <c r="I272" s="53">
        <f>G272/F272</f>
        <v>0.87665721291743037</v>
      </c>
      <c r="J272" s="7">
        <f>+J24+J62+J266</f>
        <v>3250593.1499999994</v>
      </c>
      <c r="K272" s="7">
        <f>+K24+K62+K266</f>
        <v>60404529.560000002</v>
      </c>
      <c r="L272" s="53">
        <f t="shared" si="10"/>
        <v>0.12827110163844002</v>
      </c>
      <c r="M272" s="7">
        <f>K272+G272+J272</f>
        <v>498700286.81999999</v>
      </c>
      <c r="N272" s="7">
        <f>H272-K272-J272</f>
        <v>-2445698.7100000018</v>
      </c>
      <c r="O272" s="63">
        <f>M272/F272</f>
        <v>1.0049283145558703</v>
      </c>
    </row>
    <row r="273" spans="1:15" s="23" customFormat="1" x14ac:dyDescent="0.25">
      <c r="A273" s="45" t="s">
        <v>54</v>
      </c>
      <c r="B273" s="108"/>
      <c r="C273" s="7">
        <f>+C267</f>
        <v>0</v>
      </c>
      <c r="D273" s="7">
        <f>+D267</f>
        <v>0</v>
      </c>
      <c r="E273" s="7">
        <f>+E267</f>
        <v>0</v>
      </c>
      <c r="F273" s="7">
        <f>D273+E273</f>
        <v>0</v>
      </c>
      <c r="G273" s="7">
        <f>+G267</f>
        <v>0</v>
      </c>
      <c r="H273" s="7">
        <f>F273-G273</f>
        <v>0</v>
      </c>
      <c r="I273" s="53" t="e">
        <f>G273/F273</f>
        <v>#DIV/0!</v>
      </c>
      <c r="J273" s="7">
        <f>+J267</f>
        <v>0</v>
      </c>
      <c r="K273" s="7">
        <f>+K267</f>
        <v>0</v>
      </c>
      <c r="L273" s="53" t="e">
        <f t="shared" si="10"/>
        <v>#DIV/0!</v>
      </c>
      <c r="M273" s="7">
        <f>K273+G273+J273</f>
        <v>0</v>
      </c>
      <c r="N273" s="7">
        <f>H273-K273-J273</f>
        <v>0</v>
      </c>
      <c r="O273" s="63" t="e">
        <f>M273/F273</f>
        <v>#DIV/0!</v>
      </c>
    </row>
    <row r="274" spans="1:15" s="23" customFormat="1" x14ac:dyDescent="0.25">
      <c r="A274" s="45" t="s">
        <v>33</v>
      </c>
      <c r="B274" s="108"/>
      <c r="C274" s="7">
        <f>+C25+C63+C268</f>
        <v>0</v>
      </c>
      <c r="D274" s="7">
        <f>+D25+D63+D268</f>
        <v>0</v>
      </c>
      <c r="E274" s="7">
        <f>+E25+E63+E268</f>
        <v>0</v>
      </c>
      <c r="F274" s="7">
        <f>D274+E274</f>
        <v>0</v>
      </c>
      <c r="G274" s="7">
        <f>+G25+G63+G268</f>
        <v>0</v>
      </c>
      <c r="H274" s="7">
        <f>F274-G274</f>
        <v>0</v>
      </c>
      <c r="I274" s="53" t="e">
        <f>G274/F274</f>
        <v>#DIV/0!</v>
      </c>
      <c r="J274" s="7">
        <f>+J25+J63+J268</f>
        <v>0</v>
      </c>
      <c r="K274" s="7">
        <f>+K25+K63+K268</f>
        <v>0</v>
      </c>
      <c r="L274" s="53" t="e">
        <f t="shared" si="10"/>
        <v>#DIV/0!</v>
      </c>
      <c r="M274" s="7">
        <f>K274+G274+J274</f>
        <v>0</v>
      </c>
      <c r="N274" s="7">
        <f>H274-K274-J274</f>
        <v>0</v>
      </c>
      <c r="O274" s="63" t="e">
        <f>M274/F274</f>
        <v>#DIV/0!</v>
      </c>
    </row>
    <row r="275" spans="1:15" x14ac:dyDescent="0.25">
      <c r="A275" s="60"/>
      <c r="B275" s="107"/>
      <c r="C275" s="6"/>
      <c r="D275" s="6"/>
      <c r="E275" s="6"/>
      <c r="F275" s="48"/>
      <c r="G275" s="48"/>
      <c r="H275" s="48"/>
      <c r="I275" s="47"/>
      <c r="J275" s="44"/>
      <c r="K275" s="48"/>
      <c r="L275" s="47"/>
      <c r="M275" s="48"/>
      <c r="N275" s="48"/>
      <c r="O275" s="49"/>
    </row>
    <row r="276" spans="1:15" x14ac:dyDescent="0.25">
      <c r="A276" s="45" t="s">
        <v>124</v>
      </c>
      <c r="B276" s="107"/>
      <c r="C276" s="6"/>
      <c r="D276" s="6"/>
      <c r="E276" s="6"/>
      <c r="F276" s="48"/>
      <c r="G276" s="48"/>
      <c r="H276" s="48"/>
      <c r="I276" s="47"/>
      <c r="J276" s="44"/>
      <c r="K276" s="48"/>
      <c r="L276" s="47"/>
      <c r="M276" s="48"/>
      <c r="N276" s="48"/>
      <c r="O276" s="49"/>
    </row>
    <row r="277" spans="1:15" x14ac:dyDescent="0.25">
      <c r="A277" s="64" t="s">
        <v>125</v>
      </c>
      <c r="B277" s="110"/>
      <c r="C277" s="6"/>
      <c r="D277" s="6">
        <f>Jan!D277+Feb!D277+Mar!D277</f>
        <v>0</v>
      </c>
      <c r="E277" s="6">
        <f>Jan!E277+Feb!E277+Mar!E277</f>
        <v>0</v>
      </c>
      <c r="F277" s="6">
        <f>D277+E277</f>
        <v>0</v>
      </c>
      <c r="G277" s="6">
        <f>Jan!G277+Feb!G277+Mar!G277</f>
        <v>0</v>
      </c>
      <c r="H277" s="6">
        <f>F277-G277</f>
        <v>0</v>
      </c>
      <c r="I277" s="47" t="e">
        <f>G277/F277</f>
        <v>#DIV/0!</v>
      </c>
      <c r="J277" s="6">
        <f>Jan!J277+Feb!J277+Mar!J277</f>
        <v>0</v>
      </c>
      <c r="K277" s="6">
        <f>Jan!K277+Feb!K277+Mar!K277</f>
        <v>0</v>
      </c>
      <c r="L277" s="47" t="e">
        <f>(K277+J277)/F277</f>
        <v>#DIV/0!</v>
      </c>
      <c r="M277" s="6">
        <f>K277+G277+J277</f>
        <v>0</v>
      </c>
      <c r="N277" s="6">
        <f>H277-K277-J277</f>
        <v>0</v>
      </c>
      <c r="O277" s="49" t="e">
        <f>M277/F277</f>
        <v>#DIV/0!</v>
      </c>
    </row>
    <row r="278" spans="1:15" x14ac:dyDescent="0.25">
      <c r="A278" s="64" t="s">
        <v>126</v>
      </c>
      <c r="B278" s="110"/>
      <c r="C278" s="6"/>
      <c r="D278" s="6">
        <f>Jan!D278+Feb!D278+Mar!D278</f>
        <v>0</v>
      </c>
      <c r="E278" s="6">
        <f>Jan!E278+Feb!E278+Mar!E278</f>
        <v>0</v>
      </c>
      <c r="F278" s="6">
        <f>D278+E278</f>
        <v>0</v>
      </c>
      <c r="G278" s="6">
        <f>Jan!G278+Feb!G278+Mar!G278</f>
        <v>0</v>
      </c>
      <c r="H278" s="6">
        <f>F278-G278</f>
        <v>0</v>
      </c>
      <c r="I278" s="47" t="e">
        <f>G278/F278</f>
        <v>#DIV/0!</v>
      </c>
      <c r="J278" s="6">
        <f>Jan!J278+Feb!J278+Mar!J278</f>
        <v>0</v>
      </c>
      <c r="K278" s="6">
        <f>Jan!K278+Feb!K278+Mar!K278</f>
        <v>0</v>
      </c>
      <c r="L278" s="47" t="e">
        <f>(K278+J278)/F278</f>
        <v>#DIV/0!</v>
      </c>
      <c r="M278" s="6">
        <f>K278+G278+J278</f>
        <v>0</v>
      </c>
      <c r="N278" s="6">
        <f>H278-K278-J278</f>
        <v>0</v>
      </c>
      <c r="O278" s="49" t="e">
        <f>M278/F278</f>
        <v>#DIV/0!</v>
      </c>
    </row>
    <row r="279" spans="1:15" ht="30" x14ac:dyDescent="0.25">
      <c r="A279" s="64" t="s">
        <v>127</v>
      </c>
      <c r="B279" s="110"/>
      <c r="C279" s="6"/>
      <c r="D279" s="6">
        <f>Jan!D279+Feb!D279+Mar!D279</f>
        <v>0</v>
      </c>
      <c r="E279" s="6">
        <f>Jan!E279+Feb!E279+Mar!E279</f>
        <v>0</v>
      </c>
      <c r="F279" s="6">
        <f>D279+E279</f>
        <v>0</v>
      </c>
      <c r="G279" s="6">
        <f>Jan!G279+Feb!G279+Mar!G279</f>
        <v>0</v>
      </c>
      <c r="H279" s="6">
        <f>F279-G279</f>
        <v>0</v>
      </c>
      <c r="I279" s="47" t="e">
        <f>G279/F279</f>
        <v>#DIV/0!</v>
      </c>
      <c r="J279" s="6">
        <f>Jan!J279+Feb!J279+Mar!J279</f>
        <v>0</v>
      </c>
      <c r="K279" s="6">
        <f>Jan!K279+Feb!K279+Mar!K279</f>
        <v>0</v>
      </c>
      <c r="L279" s="47" t="e">
        <f>(K279+J279)/F279</f>
        <v>#DIV/0!</v>
      </c>
      <c r="M279" s="6">
        <f>K279+G279+J279</f>
        <v>0</v>
      </c>
      <c r="N279" s="6">
        <f>H279-K279-J279</f>
        <v>0</v>
      </c>
      <c r="O279" s="49" t="e">
        <f>M279/F279</f>
        <v>#DIV/0!</v>
      </c>
    </row>
    <row r="280" spans="1:15" x14ac:dyDescent="0.25">
      <c r="A280" s="64" t="s">
        <v>132</v>
      </c>
      <c r="B280" s="110"/>
      <c r="C280" s="6"/>
      <c r="D280" s="6">
        <f>Jan!D280+Feb!D280+Mar!D280</f>
        <v>0</v>
      </c>
      <c r="E280" s="6">
        <f>Jan!E280+Feb!E280+Mar!E280</f>
        <v>0</v>
      </c>
      <c r="F280" s="6">
        <f>D280+E280</f>
        <v>0</v>
      </c>
      <c r="G280" s="6">
        <f>Jan!G280+Feb!G280+Mar!G280</f>
        <v>0</v>
      </c>
      <c r="H280" s="6">
        <f>F280-G280</f>
        <v>0</v>
      </c>
      <c r="I280" s="47" t="e">
        <f>G280/F280</f>
        <v>#DIV/0!</v>
      </c>
      <c r="J280" s="6">
        <f>Jan!J280+Feb!J280+Mar!J280</f>
        <v>0</v>
      </c>
      <c r="K280" s="6">
        <f>Jan!K280+Feb!K280+Mar!K280</f>
        <v>0</v>
      </c>
      <c r="L280" s="47" t="e">
        <f>(K280+J280)/F280</f>
        <v>#DIV/0!</v>
      </c>
      <c r="M280" s="6">
        <f>K280+G280+J280</f>
        <v>0</v>
      </c>
      <c r="N280" s="6">
        <f>H280-K280-J280</f>
        <v>0</v>
      </c>
      <c r="O280" s="49" t="e">
        <f>M280/F280</f>
        <v>#DIV/0!</v>
      </c>
    </row>
    <row r="281" spans="1:15" hidden="1" x14ac:dyDescent="0.25">
      <c r="A281" s="64"/>
      <c r="B281" s="107"/>
      <c r="C281" s="8"/>
      <c r="D281" s="6"/>
      <c r="E281" s="6"/>
      <c r="F281" s="9"/>
      <c r="G281" s="6"/>
      <c r="H281" s="9"/>
      <c r="I281" s="53"/>
      <c r="J281" s="65"/>
      <c r="K281" s="6"/>
      <c r="L281" s="53"/>
      <c r="M281" s="9"/>
      <c r="N281" s="9"/>
      <c r="O281" s="53"/>
    </row>
    <row r="282" spans="1:15" hidden="1" x14ac:dyDescent="0.25">
      <c r="A282" s="64"/>
      <c r="B282" s="107"/>
      <c r="C282" s="8"/>
      <c r="D282" s="6"/>
      <c r="E282" s="6"/>
      <c r="F282" s="9"/>
      <c r="G282" s="6"/>
      <c r="H282" s="9"/>
      <c r="I282" s="53"/>
      <c r="J282" s="65"/>
      <c r="K282" s="12"/>
      <c r="L282" s="53"/>
      <c r="M282" s="9"/>
      <c r="N282" s="9"/>
      <c r="O282" s="53"/>
    </row>
    <row r="283" spans="1:15" hidden="1" x14ac:dyDescent="0.25">
      <c r="A283" s="64"/>
      <c r="B283" s="107"/>
      <c r="C283" s="8"/>
      <c r="D283" s="6"/>
      <c r="E283" s="6"/>
      <c r="F283" s="9"/>
      <c r="G283" s="6"/>
      <c r="H283" s="9"/>
      <c r="I283" s="53"/>
      <c r="J283" s="65"/>
      <c r="K283" s="12"/>
      <c r="L283" s="53"/>
      <c r="M283" s="9"/>
      <c r="N283" s="9"/>
      <c r="O283" s="53"/>
    </row>
    <row r="284" spans="1:15" hidden="1" x14ac:dyDescent="0.25">
      <c r="A284" s="64"/>
      <c r="B284" s="107"/>
      <c r="C284" s="8"/>
      <c r="D284" s="6"/>
      <c r="E284" s="6"/>
      <c r="F284" s="9"/>
      <c r="G284" s="6"/>
      <c r="H284" s="9"/>
      <c r="I284" s="53"/>
      <c r="J284" s="65"/>
      <c r="K284" s="12"/>
      <c r="L284" s="53"/>
      <c r="M284" s="9"/>
      <c r="N284" s="9"/>
      <c r="O284" s="53"/>
    </row>
    <row r="285" spans="1:15" hidden="1" x14ac:dyDescent="0.25">
      <c r="A285" s="64"/>
      <c r="B285" s="107"/>
      <c r="C285" s="8"/>
      <c r="D285" s="6"/>
      <c r="E285" s="6"/>
      <c r="F285" s="9"/>
      <c r="G285" s="6"/>
      <c r="H285" s="9"/>
      <c r="I285" s="53"/>
      <c r="J285" s="65"/>
      <c r="K285" s="12"/>
      <c r="L285" s="53"/>
      <c r="M285" s="9"/>
      <c r="N285" s="9"/>
      <c r="O285" s="53"/>
    </row>
    <row r="286" spans="1:15" hidden="1" x14ac:dyDescent="0.25">
      <c r="A286" s="64"/>
      <c r="B286" s="107"/>
      <c r="C286" s="8"/>
      <c r="D286" s="6"/>
      <c r="E286" s="6"/>
      <c r="F286" s="9"/>
      <c r="G286" s="6"/>
      <c r="H286" s="9"/>
      <c r="I286" s="53"/>
      <c r="J286" s="65"/>
      <c r="K286" s="48"/>
      <c r="L286" s="53"/>
      <c r="M286" s="9"/>
      <c r="N286" s="9"/>
      <c r="O286" s="53"/>
    </row>
    <row r="287" spans="1:15" hidden="1" x14ac:dyDescent="0.25">
      <c r="A287" s="64"/>
      <c r="B287" s="107"/>
      <c r="C287" s="8"/>
      <c r="D287" s="6"/>
      <c r="E287" s="6"/>
      <c r="F287" s="9"/>
      <c r="G287" s="48"/>
      <c r="H287" s="9"/>
      <c r="I287" s="53"/>
      <c r="J287" s="65"/>
      <c r="K287" s="6"/>
      <c r="L287" s="53"/>
      <c r="M287" s="9"/>
      <c r="N287" s="9"/>
      <c r="O287" s="53"/>
    </row>
    <row r="288" spans="1:15" hidden="1" x14ac:dyDescent="0.25">
      <c r="A288" s="64"/>
      <c r="B288" s="107"/>
      <c r="C288" s="8"/>
      <c r="D288" s="6"/>
      <c r="E288" s="6"/>
      <c r="F288" s="9"/>
      <c r="G288" s="48"/>
      <c r="H288" s="9"/>
      <c r="I288" s="53"/>
      <c r="J288" s="65"/>
      <c r="K288" s="6"/>
      <c r="L288" s="53"/>
      <c r="M288" s="9"/>
      <c r="N288" s="9"/>
      <c r="O288" s="53"/>
    </row>
    <row r="289" spans="1:15" hidden="1" x14ac:dyDescent="0.25">
      <c r="A289" s="64"/>
      <c r="B289" s="107"/>
      <c r="C289" s="8"/>
      <c r="D289" s="6"/>
      <c r="E289" s="6"/>
      <c r="F289" s="9"/>
      <c r="G289" s="48"/>
      <c r="H289" s="9"/>
      <c r="I289" s="53"/>
      <c r="J289" s="65"/>
      <c r="K289" s="6"/>
      <c r="L289" s="53"/>
      <c r="M289" s="9"/>
      <c r="N289" s="9"/>
      <c r="O289" s="53"/>
    </row>
    <row r="290" spans="1:15" hidden="1" x14ac:dyDescent="0.25">
      <c r="A290" s="64"/>
      <c r="B290" s="107"/>
      <c r="C290" s="8"/>
      <c r="D290" s="6"/>
      <c r="E290" s="6"/>
      <c r="F290" s="9"/>
      <c r="G290" s="48"/>
      <c r="H290" s="9"/>
      <c r="I290" s="53"/>
      <c r="J290" s="65"/>
      <c r="K290" s="6"/>
      <c r="L290" s="53"/>
      <c r="M290" s="9"/>
      <c r="N290" s="9"/>
      <c r="O290" s="53"/>
    </row>
    <row r="291" spans="1:15" hidden="1" x14ac:dyDescent="0.25">
      <c r="A291" s="64"/>
      <c r="B291" s="107"/>
      <c r="C291" s="8"/>
      <c r="D291" s="6"/>
      <c r="E291" s="6"/>
      <c r="F291" s="9"/>
      <c r="G291" s="48"/>
      <c r="H291" s="9"/>
      <c r="I291" s="53"/>
      <c r="J291" s="65"/>
      <c r="K291" s="6"/>
      <c r="L291" s="53"/>
      <c r="M291" s="9"/>
      <c r="N291" s="9"/>
      <c r="O291" s="53"/>
    </row>
    <row r="292" spans="1:15" hidden="1" x14ac:dyDescent="0.25">
      <c r="A292" s="64"/>
      <c r="B292" s="107"/>
      <c r="C292" s="8"/>
      <c r="D292" s="6"/>
      <c r="E292" s="6"/>
      <c r="F292" s="9"/>
      <c r="G292" s="6"/>
      <c r="H292" s="9"/>
      <c r="I292" s="53"/>
      <c r="J292" s="65"/>
      <c r="K292" s="6"/>
      <c r="L292" s="53"/>
      <c r="M292" s="9"/>
      <c r="N292" s="9"/>
      <c r="O292" s="53"/>
    </row>
    <row r="293" spans="1:15" hidden="1" x14ac:dyDescent="0.25">
      <c r="A293" s="64"/>
      <c r="B293" s="107"/>
      <c r="C293" s="8"/>
      <c r="D293" s="6"/>
      <c r="E293" s="6"/>
      <c r="F293" s="9"/>
      <c r="G293" s="6"/>
      <c r="H293" s="9"/>
      <c r="I293" s="53"/>
      <c r="J293" s="65"/>
      <c r="K293" s="6"/>
      <c r="L293" s="53"/>
      <c r="M293" s="9"/>
      <c r="N293" s="9"/>
      <c r="O293" s="53"/>
    </row>
    <row r="294" spans="1:15" hidden="1" x14ac:dyDescent="0.25">
      <c r="A294" s="64"/>
      <c r="B294" s="107"/>
      <c r="C294" s="8"/>
      <c r="D294" s="6"/>
      <c r="E294" s="6"/>
      <c r="F294" s="9"/>
      <c r="G294" s="6"/>
      <c r="H294" s="9"/>
      <c r="I294" s="53"/>
      <c r="J294" s="65"/>
      <c r="K294" s="6"/>
      <c r="L294" s="53"/>
      <c r="M294" s="9"/>
      <c r="N294" s="9"/>
      <c r="O294" s="53"/>
    </row>
    <row r="295" spans="1:15" hidden="1" x14ac:dyDescent="0.25">
      <c r="A295" s="64"/>
      <c r="B295" s="107"/>
      <c r="C295" s="8"/>
      <c r="D295" s="6"/>
      <c r="E295" s="6"/>
      <c r="F295" s="9"/>
      <c r="G295" s="6"/>
      <c r="H295" s="9"/>
      <c r="I295" s="53"/>
      <c r="J295" s="65"/>
      <c r="K295" s="6"/>
      <c r="L295" s="53"/>
      <c r="M295" s="9"/>
      <c r="N295" s="9"/>
      <c r="O295" s="53"/>
    </row>
    <row r="296" spans="1:15" hidden="1" x14ac:dyDescent="0.25">
      <c r="A296" s="64"/>
      <c r="B296" s="107"/>
      <c r="C296" s="8"/>
      <c r="D296" s="6"/>
      <c r="E296" s="6"/>
      <c r="F296" s="9"/>
      <c r="G296" s="6"/>
      <c r="H296" s="9"/>
      <c r="I296" s="53"/>
      <c r="J296" s="65"/>
      <c r="K296" s="6"/>
      <c r="L296" s="53"/>
      <c r="M296" s="9"/>
      <c r="N296" s="9"/>
      <c r="O296" s="53"/>
    </row>
    <row r="297" spans="1:15" hidden="1" x14ac:dyDescent="0.25">
      <c r="A297" s="64"/>
      <c r="B297" s="107"/>
      <c r="C297" s="8"/>
      <c r="D297" s="6"/>
      <c r="E297" s="6"/>
      <c r="F297" s="9"/>
      <c r="G297" s="6"/>
      <c r="H297" s="9"/>
      <c r="I297" s="53"/>
      <c r="J297" s="65"/>
      <c r="K297" s="6"/>
      <c r="L297" s="53"/>
      <c r="M297" s="9"/>
      <c r="N297" s="9"/>
      <c r="O297" s="53"/>
    </row>
    <row r="298" spans="1:15" hidden="1" x14ac:dyDescent="0.25">
      <c r="A298" s="64"/>
      <c r="B298" s="107"/>
      <c r="C298" s="8"/>
      <c r="D298" s="6"/>
      <c r="E298" s="6"/>
      <c r="F298" s="9"/>
      <c r="G298" s="6"/>
      <c r="H298" s="9"/>
      <c r="I298" s="53"/>
      <c r="J298" s="65"/>
      <c r="K298" s="6"/>
      <c r="L298" s="53"/>
      <c r="M298" s="9"/>
      <c r="N298" s="9"/>
      <c r="O298" s="53"/>
    </row>
    <row r="299" spans="1:15" hidden="1" x14ac:dyDescent="0.25">
      <c r="A299" s="64"/>
      <c r="B299" s="107"/>
      <c r="C299" s="8"/>
      <c r="D299" s="6"/>
      <c r="E299" s="6"/>
      <c r="F299" s="9"/>
      <c r="G299" s="6"/>
      <c r="H299" s="9"/>
      <c r="I299" s="53"/>
      <c r="J299" s="65"/>
      <c r="K299" s="6"/>
      <c r="L299" s="53"/>
      <c r="M299" s="9"/>
      <c r="N299" s="9"/>
      <c r="O299" s="53"/>
    </row>
    <row r="300" spans="1:15" hidden="1" x14ac:dyDescent="0.25">
      <c r="A300" s="64"/>
      <c r="B300" s="107"/>
      <c r="C300" s="8"/>
      <c r="D300" s="6"/>
      <c r="E300" s="6"/>
      <c r="F300" s="9"/>
      <c r="G300" s="6"/>
      <c r="H300" s="9"/>
      <c r="I300" s="53"/>
      <c r="J300" s="65"/>
      <c r="K300" s="6"/>
      <c r="L300" s="53"/>
      <c r="M300" s="9"/>
      <c r="N300" s="9"/>
      <c r="O300" s="53"/>
    </row>
    <row r="301" spans="1:15" hidden="1" x14ac:dyDescent="0.25">
      <c r="A301" s="64"/>
      <c r="B301" s="107"/>
      <c r="C301" s="8"/>
      <c r="D301" s="6"/>
      <c r="E301" s="6"/>
      <c r="F301" s="9"/>
      <c r="G301" s="6"/>
      <c r="H301" s="9"/>
      <c r="I301" s="53"/>
      <c r="J301" s="65"/>
      <c r="K301" s="6"/>
      <c r="L301" s="53"/>
      <c r="M301" s="9"/>
      <c r="N301" s="9"/>
      <c r="O301" s="53"/>
    </row>
    <row r="302" spans="1:15" hidden="1" x14ac:dyDescent="0.25">
      <c r="A302" s="64"/>
      <c r="B302" s="107"/>
      <c r="C302" s="8"/>
      <c r="D302" s="6"/>
      <c r="E302" s="6"/>
      <c r="F302" s="9"/>
      <c r="G302" s="6"/>
      <c r="H302" s="9"/>
      <c r="I302" s="53"/>
      <c r="J302" s="65"/>
      <c r="K302" s="6"/>
      <c r="L302" s="53"/>
      <c r="M302" s="9"/>
      <c r="N302" s="9"/>
      <c r="O302" s="53"/>
    </row>
    <row r="303" spans="1:15" hidden="1" x14ac:dyDescent="0.25">
      <c r="A303" s="64"/>
      <c r="B303" s="107"/>
      <c r="C303" s="8"/>
      <c r="D303" s="6"/>
      <c r="E303" s="6"/>
      <c r="F303" s="9"/>
      <c r="G303" s="6"/>
      <c r="H303" s="9"/>
      <c r="I303" s="53"/>
      <c r="J303" s="65"/>
      <c r="K303" s="6"/>
      <c r="L303" s="53"/>
      <c r="M303" s="9"/>
      <c r="N303" s="9"/>
      <c r="O303" s="53"/>
    </row>
    <row r="304" spans="1:15" hidden="1" x14ac:dyDescent="0.25">
      <c r="A304" s="64"/>
      <c r="B304" s="107"/>
      <c r="C304" s="8"/>
      <c r="D304" s="6"/>
      <c r="E304" s="6"/>
      <c r="F304" s="9"/>
      <c r="G304" s="6"/>
      <c r="H304" s="9"/>
      <c r="I304" s="53"/>
      <c r="J304" s="65"/>
      <c r="K304" s="6"/>
      <c r="L304" s="53"/>
      <c r="M304" s="9"/>
      <c r="N304" s="9"/>
      <c r="O304" s="53"/>
    </row>
    <row r="305" spans="1:15" hidden="1" x14ac:dyDescent="0.25">
      <c r="A305" s="64"/>
      <c r="B305" s="107"/>
      <c r="C305" s="8"/>
      <c r="D305" s="6"/>
      <c r="E305" s="6"/>
      <c r="F305" s="9"/>
      <c r="G305" s="6"/>
      <c r="H305" s="9"/>
      <c r="I305" s="53"/>
      <c r="J305" s="65"/>
      <c r="K305" s="6"/>
      <c r="L305" s="53"/>
      <c r="M305" s="9"/>
      <c r="N305" s="9"/>
      <c r="O305" s="53"/>
    </row>
    <row r="306" spans="1:15" hidden="1" x14ac:dyDescent="0.25">
      <c r="A306" s="64"/>
      <c r="B306" s="107"/>
      <c r="C306" s="8"/>
      <c r="D306" s="6"/>
      <c r="E306" s="6"/>
      <c r="F306" s="9"/>
      <c r="G306" s="6"/>
      <c r="H306" s="9"/>
      <c r="I306" s="53"/>
      <c r="J306" s="65"/>
      <c r="K306" s="6"/>
      <c r="L306" s="53"/>
      <c r="M306" s="9"/>
      <c r="N306" s="9"/>
      <c r="O306" s="53"/>
    </row>
    <row r="307" spans="1:15" hidden="1" x14ac:dyDescent="0.25">
      <c r="A307" s="64"/>
      <c r="B307" s="107"/>
      <c r="C307" s="8"/>
      <c r="D307" s="6"/>
      <c r="E307" s="6"/>
      <c r="F307" s="9"/>
      <c r="G307" s="6"/>
      <c r="H307" s="9"/>
      <c r="I307" s="53"/>
      <c r="J307" s="65"/>
      <c r="K307" s="6"/>
      <c r="L307" s="53"/>
      <c r="M307" s="9"/>
      <c r="N307" s="9"/>
      <c r="O307" s="53"/>
    </row>
    <row r="308" spans="1:15" hidden="1" x14ac:dyDescent="0.25">
      <c r="A308" s="64"/>
      <c r="B308" s="107"/>
      <c r="C308" s="8"/>
      <c r="D308" s="6"/>
      <c r="E308" s="6"/>
      <c r="F308" s="9"/>
      <c r="G308" s="6"/>
      <c r="H308" s="9"/>
      <c r="I308" s="53"/>
      <c r="J308" s="65"/>
      <c r="K308" s="6"/>
      <c r="L308" s="53"/>
      <c r="M308" s="9"/>
      <c r="N308" s="9"/>
      <c r="O308" s="53"/>
    </row>
    <row r="309" spans="1:15" hidden="1" x14ac:dyDescent="0.25">
      <c r="A309" s="64"/>
      <c r="B309" s="107"/>
      <c r="C309" s="8"/>
      <c r="D309" s="6"/>
      <c r="E309" s="6"/>
      <c r="F309" s="9"/>
      <c r="G309" s="6"/>
      <c r="H309" s="9"/>
      <c r="I309" s="53"/>
      <c r="J309" s="65"/>
      <c r="K309" s="6"/>
      <c r="L309" s="53"/>
      <c r="M309" s="9"/>
      <c r="N309" s="9"/>
      <c r="O309" s="53"/>
    </row>
    <row r="310" spans="1:15" hidden="1" x14ac:dyDescent="0.25">
      <c r="A310" s="64"/>
      <c r="B310" s="107"/>
      <c r="C310" s="8"/>
      <c r="D310" s="6"/>
      <c r="E310" s="6"/>
      <c r="F310" s="9"/>
      <c r="G310" s="6"/>
      <c r="H310" s="9"/>
      <c r="I310" s="53"/>
      <c r="J310" s="65"/>
      <c r="K310" s="6"/>
      <c r="L310" s="53"/>
      <c r="M310" s="9"/>
      <c r="N310" s="9"/>
      <c r="O310" s="53"/>
    </row>
    <row r="311" spans="1:15" hidden="1" x14ac:dyDescent="0.25">
      <c r="A311" s="64"/>
      <c r="B311" s="107"/>
      <c r="C311" s="8"/>
      <c r="D311" s="6"/>
      <c r="E311" s="6"/>
      <c r="F311" s="9"/>
      <c r="G311" s="6"/>
      <c r="H311" s="9"/>
      <c r="I311" s="53"/>
      <c r="J311" s="65"/>
      <c r="K311" s="6"/>
      <c r="L311" s="53"/>
      <c r="M311" s="9"/>
      <c r="N311" s="9"/>
      <c r="O311" s="53"/>
    </row>
    <row r="312" spans="1:15" hidden="1" x14ac:dyDescent="0.25">
      <c r="A312" s="64"/>
      <c r="B312" s="107"/>
      <c r="C312" s="8"/>
      <c r="D312" s="6"/>
      <c r="E312" s="6"/>
      <c r="F312" s="9"/>
      <c r="G312" s="6"/>
      <c r="H312" s="9"/>
      <c r="I312" s="53"/>
      <c r="J312" s="65"/>
      <c r="K312" s="6"/>
      <c r="L312" s="53"/>
      <c r="M312" s="9"/>
      <c r="N312" s="9"/>
      <c r="O312" s="53"/>
    </row>
    <row r="313" spans="1:15" hidden="1" x14ac:dyDescent="0.25">
      <c r="A313" s="64"/>
      <c r="B313" s="107"/>
      <c r="C313" s="8"/>
      <c r="D313" s="6"/>
      <c r="E313" s="6"/>
      <c r="F313" s="9"/>
      <c r="G313" s="6"/>
      <c r="H313" s="9"/>
      <c r="I313" s="53"/>
      <c r="J313" s="65"/>
      <c r="K313" s="6"/>
      <c r="L313" s="53"/>
      <c r="M313" s="9"/>
      <c r="N313" s="9"/>
      <c r="O313" s="53"/>
    </row>
    <row r="314" spans="1:15" hidden="1" x14ac:dyDescent="0.25">
      <c r="A314" s="64"/>
      <c r="B314" s="107"/>
      <c r="C314" s="8"/>
      <c r="D314" s="6"/>
      <c r="E314" s="6"/>
      <c r="F314" s="9"/>
      <c r="G314" s="6"/>
      <c r="H314" s="9"/>
      <c r="I314" s="53"/>
      <c r="J314" s="65"/>
      <c r="K314" s="6"/>
      <c r="L314" s="53"/>
      <c r="M314" s="9"/>
      <c r="N314" s="9"/>
      <c r="O314" s="53"/>
    </row>
    <row r="315" spans="1:15" hidden="1" x14ac:dyDescent="0.25">
      <c r="A315" s="64"/>
      <c r="B315" s="107"/>
      <c r="C315" s="8"/>
      <c r="D315" s="6"/>
      <c r="E315" s="6"/>
      <c r="F315" s="9"/>
      <c r="G315" s="6"/>
      <c r="H315" s="9"/>
      <c r="I315" s="53"/>
      <c r="J315" s="65"/>
      <c r="K315" s="6"/>
      <c r="L315" s="53"/>
      <c r="M315" s="9"/>
      <c r="N315" s="9"/>
      <c r="O315" s="53"/>
    </row>
    <row r="316" spans="1:15" hidden="1" x14ac:dyDescent="0.25">
      <c r="A316" s="64"/>
      <c r="B316" s="107"/>
      <c r="C316" s="8"/>
      <c r="D316" s="6"/>
      <c r="E316" s="6"/>
      <c r="F316" s="9"/>
      <c r="G316" s="6"/>
      <c r="H316" s="9"/>
      <c r="I316" s="53"/>
      <c r="J316" s="65"/>
      <c r="K316" s="6"/>
      <c r="L316" s="53"/>
      <c r="M316" s="9"/>
      <c r="N316" s="9"/>
      <c r="O316" s="53"/>
    </row>
    <row r="317" spans="1:15" hidden="1" x14ac:dyDescent="0.25">
      <c r="A317" s="64"/>
      <c r="B317" s="107"/>
      <c r="C317" s="8"/>
      <c r="D317" s="6"/>
      <c r="E317" s="6"/>
      <c r="F317" s="9"/>
      <c r="G317" s="6"/>
      <c r="H317" s="9"/>
      <c r="I317" s="53"/>
      <c r="J317" s="65"/>
      <c r="K317" s="6"/>
      <c r="L317" s="53"/>
      <c r="M317" s="9"/>
      <c r="N317" s="9"/>
      <c r="O317" s="53"/>
    </row>
    <row r="318" spans="1:15" hidden="1" x14ac:dyDescent="0.25">
      <c r="A318" s="64"/>
      <c r="B318" s="107"/>
      <c r="C318" s="8"/>
      <c r="D318" s="6"/>
      <c r="E318" s="6"/>
      <c r="F318" s="9"/>
      <c r="G318" s="6"/>
      <c r="H318" s="9"/>
      <c r="I318" s="53"/>
      <c r="J318" s="65"/>
      <c r="K318" s="6"/>
      <c r="L318" s="53"/>
      <c r="M318" s="9"/>
      <c r="N318" s="9"/>
      <c r="O318" s="53"/>
    </row>
    <row r="319" spans="1:15" hidden="1" x14ac:dyDescent="0.25">
      <c r="A319" s="64"/>
      <c r="B319" s="107"/>
      <c r="C319" s="8"/>
      <c r="D319" s="6"/>
      <c r="E319" s="6"/>
      <c r="F319" s="9"/>
      <c r="G319" s="6"/>
      <c r="H319" s="9"/>
      <c r="I319" s="53"/>
      <c r="J319" s="65"/>
      <c r="K319" s="6"/>
      <c r="L319" s="53"/>
      <c r="M319" s="9"/>
      <c r="N319" s="9"/>
      <c r="O319" s="53"/>
    </row>
    <row r="320" spans="1:15" hidden="1" x14ac:dyDescent="0.25">
      <c r="A320" s="64"/>
      <c r="B320" s="107"/>
      <c r="C320" s="8"/>
      <c r="D320" s="6"/>
      <c r="E320" s="6"/>
      <c r="F320" s="9"/>
      <c r="G320" s="6"/>
      <c r="H320" s="9"/>
      <c r="I320" s="53"/>
      <c r="J320" s="65"/>
      <c r="K320" s="6"/>
      <c r="L320" s="53"/>
      <c r="M320" s="9"/>
      <c r="N320" s="9"/>
      <c r="O320" s="53"/>
    </row>
    <row r="321" spans="1:15" hidden="1" x14ac:dyDescent="0.25">
      <c r="A321" s="64"/>
      <c r="B321" s="107"/>
      <c r="C321" s="8"/>
      <c r="D321" s="6"/>
      <c r="E321" s="6"/>
      <c r="F321" s="9"/>
      <c r="G321" s="6"/>
      <c r="H321" s="9"/>
      <c r="I321" s="53"/>
      <c r="J321" s="65"/>
      <c r="K321" s="6"/>
      <c r="L321" s="53"/>
      <c r="M321" s="9"/>
      <c r="N321" s="9"/>
      <c r="O321" s="53"/>
    </row>
    <row r="322" spans="1:15" hidden="1" x14ac:dyDescent="0.25">
      <c r="A322" s="64"/>
      <c r="B322" s="107"/>
      <c r="C322" s="8"/>
      <c r="D322" s="6"/>
      <c r="E322" s="6"/>
      <c r="F322" s="9"/>
      <c r="G322" s="6"/>
      <c r="H322" s="9"/>
      <c r="I322" s="53"/>
      <c r="J322" s="65"/>
      <c r="K322" s="6"/>
      <c r="L322" s="53"/>
      <c r="M322" s="9"/>
      <c r="N322" s="9"/>
      <c r="O322" s="53"/>
    </row>
    <row r="323" spans="1:15" hidden="1" x14ac:dyDescent="0.25">
      <c r="A323" s="64"/>
      <c r="B323" s="107"/>
      <c r="C323" s="8"/>
      <c r="D323" s="6"/>
      <c r="E323" s="6"/>
      <c r="F323" s="9"/>
      <c r="G323" s="6"/>
      <c r="H323" s="9"/>
      <c r="I323" s="53"/>
      <c r="J323" s="65"/>
      <c r="K323" s="6"/>
      <c r="L323" s="53"/>
      <c r="M323" s="9"/>
      <c r="N323" s="9"/>
      <c r="O323" s="53"/>
    </row>
    <row r="324" spans="1:15" hidden="1" x14ac:dyDescent="0.25">
      <c r="A324" s="64"/>
      <c r="B324" s="107"/>
      <c r="C324" s="8"/>
      <c r="D324" s="6"/>
      <c r="E324" s="6"/>
      <c r="F324" s="9"/>
      <c r="G324" s="6"/>
      <c r="H324" s="9"/>
      <c r="I324" s="53"/>
      <c r="J324" s="65"/>
      <c r="K324" s="6"/>
      <c r="L324" s="53"/>
      <c r="M324" s="9"/>
      <c r="N324" s="9"/>
      <c r="O324" s="53"/>
    </row>
    <row r="325" spans="1:15" hidden="1" x14ac:dyDescent="0.25">
      <c r="A325" s="64"/>
      <c r="B325" s="107"/>
      <c r="C325" s="8"/>
      <c r="D325" s="6"/>
      <c r="E325" s="6"/>
      <c r="F325" s="9"/>
      <c r="G325" s="6"/>
      <c r="H325" s="9"/>
      <c r="I325" s="53"/>
      <c r="J325" s="65"/>
      <c r="K325" s="6"/>
      <c r="L325" s="53"/>
      <c r="M325" s="9"/>
      <c r="N325" s="9"/>
      <c r="O325" s="53"/>
    </row>
    <row r="326" spans="1:15" hidden="1" x14ac:dyDescent="0.25">
      <c r="A326" s="64"/>
      <c r="B326" s="107"/>
      <c r="C326" s="8"/>
      <c r="D326" s="6"/>
      <c r="E326" s="6"/>
      <c r="F326" s="9"/>
      <c r="G326" s="6"/>
      <c r="H326" s="9"/>
      <c r="I326" s="53"/>
      <c r="J326" s="65"/>
      <c r="K326" s="6"/>
      <c r="L326" s="53"/>
      <c r="M326" s="9"/>
      <c r="N326" s="9"/>
      <c r="O326" s="53"/>
    </row>
    <row r="327" spans="1:15" hidden="1" x14ac:dyDescent="0.25">
      <c r="A327" s="64"/>
      <c r="B327" s="107"/>
      <c r="C327" s="8"/>
      <c r="D327" s="6"/>
      <c r="E327" s="6"/>
      <c r="F327" s="9"/>
      <c r="G327" s="6"/>
      <c r="H327" s="9"/>
      <c r="I327" s="53"/>
      <c r="J327" s="65"/>
      <c r="K327" s="6"/>
      <c r="L327" s="53"/>
      <c r="M327" s="9"/>
      <c r="N327" s="9"/>
      <c r="O327" s="53"/>
    </row>
    <row r="328" spans="1:15" hidden="1" x14ac:dyDescent="0.25">
      <c r="A328" s="64"/>
      <c r="B328" s="107"/>
      <c r="C328" s="8"/>
      <c r="D328" s="6"/>
      <c r="E328" s="6"/>
      <c r="F328" s="9"/>
      <c r="G328" s="6"/>
      <c r="H328" s="9"/>
      <c r="I328" s="53"/>
      <c r="J328" s="65"/>
      <c r="K328" s="6"/>
      <c r="L328" s="53"/>
      <c r="M328" s="9"/>
      <c r="N328" s="9"/>
      <c r="O328" s="53"/>
    </row>
    <row r="329" spans="1:15" hidden="1" x14ac:dyDescent="0.25">
      <c r="A329" s="64"/>
      <c r="B329" s="107"/>
      <c r="C329" s="8"/>
      <c r="D329" s="6"/>
      <c r="E329" s="6"/>
      <c r="F329" s="9"/>
      <c r="G329" s="6"/>
      <c r="H329" s="9"/>
      <c r="I329" s="53"/>
      <c r="J329" s="65"/>
      <c r="K329" s="6"/>
      <c r="L329" s="53"/>
      <c r="M329" s="9"/>
      <c r="N329" s="9"/>
      <c r="O329" s="53"/>
    </row>
    <row r="330" spans="1:15" hidden="1" x14ac:dyDescent="0.25">
      <c r="A330" s="64"/>
      <c r="B330" s="107"/>
      <c r="C330" s="8"/>
      <c r="D330" s="6"/>
      <c r="E330" s="6"/>
      <c r="F330" s="9"/>
      <c r="G330" s="6"/>
      <c r="H330" s="9"/>
      <c r="I330" s="53"/>
      <c r="J330" s="65"/>
      <c r="K330" s="6"/>
      <c r="L330" s="53"/>
      <c r="M330" s="9"/>
      <c r="N330" s="9"/>
      <c r="O330" s="53"/>
    </row>
    <row r="331" spans="1:15" hidden="1" x14ac:dyDescent="0.25">
      <c r="A331" s="64"/>
      <c r="B331" s="107"/>
      <c r="C331" s="8"/>
      <c r="D331" s="6"/>
      <c r="E331" s="6"/>
      <c r="F331" s="9"/>
      <c r="G331" s="6"/>
      <c r="H331" s="9"/>
      <c r="I331" s="53"/>
      <c r="J331" s="65"/>
      <c r="K331" s="6"/>
      <c r="L331" s="53"/>
      <c r="M331" s="9"/>
      <c r="N331" s="9"/>
      <c r="O331" s="53"/>
    </row>
    <row r="332" spans="1:15" hidden="1" x14ac:dyDescent="0.25">
      <c r="A332" s="64"/>
      <c r="B332" s="107"/>
      <c r="C332" s="8"/>
      <c r="D332" s="6"/>
      <c r="E332" s="6"/>
      <c r="F332" s="9"/>
      <c r="G332" s="6"/>
      <c r="H332" s="9"/>
      <c r="I332" s="53"/>
      <c r="J332" s="65"/>
      <c r="K332" s="6"/>
      <c r="L332" s="53"/>
      <c r="M332" s="9"/>
      <c r="N332" s="9"/>
      <c r="O332" s="53"/>
    </row>
    <row r="333" spans="1:15" hidden="1" x14ac:dyDescent="0.25">
      <c r="A333" s="64"/>
      <c r="B333" s="107"/>
      <c r="C333" s="8"/>
      <c r="D333" s="6"/>
      <c r="E333" s="6"/>
      <c r="F333" s="9"/>
      <c r="G333" s="6"/>
      <c r="H333" s="9"/>
      <c r="I333" s="53"/>
      <c r="J333" s="65"/>
      <c r="K333" s="6"/>
      <c r="L333" s="53"/>
      <c r="M333" s="9"/>
      <c r="N333" s="9"/>
      <c r="O333" s="53"/>
    </row>
    <row r="334" spans="1:15" hidden="1" x14ac:dyDescent="0.25">
      <c r="A334" s="64"/>
      <c r="B334" s="107"/>
      <c r="C334" s="8"/>
      <c r="D334" s="6"/>
      <c r="E334" s="6"/>
      <c r="F334" s="9"/>
      <c r="G334" s="6"/>
      <c r="H334" s="9"/>
      <c r="I334" s="53"/>
      <c r="J334" s="65"/>
      <c r="K334" s="6"/>
      <c r="L334" s="53"/>
      <c r="M334" s="9"/>
      <c r="N334" s="9"/>
      <c r="O334" s="53"/>
    </row>
    <row r="335" spans="1:15" hidden="1" x14ac:dyDescent="0.25">
      <c r="A335" s="64"/>
      <c r="B335" s="107"/>
      <c r="C335" s="8"/>
      <c r="D335" s="6"/>
      <c r="E335" s="6"/>
      <c r="F335" s="9"/>
      <c r="G335" s="6"/>
      <c r="H335" s="9"/>
      <c r="I335" s="53"/>
      <c r="J335" s="65"/>
      <c r="K335" s="6"/>
      <c r="L335" s="53"/>
      <c r="M335" s="9"/>
      <c r="N335" s="9"/>
      <c r="O335" s="53"/>
    </row>
    <row r="336" spans="1:15" hidden="1" x14ac:dyDescent="0.25">
      <c r="A336" s="64"/>
      <c r="B336" s="107"/>
      <c r="C336" s="8"/>
      <c r="D336" s="6"/>
      <c r="E336" s="6"/>
      <c r="F336" s="9"/>
      <c r="G336" s="6"/>
      <c r="H336" s="9"/>
      <c r="I336" s="53"/>
      <c r="J336" s="65"/>
      <c r="K336" s="6"/>
      <c r="L336" s="53"/>
      <c r="M336" s="9"/>
      <c r="N336" s="9"/>
      <c r="O336" s="53"/>
    </row>
    <row r="337" spans="1:20" hidden="1" x14ac:dyDescent="0.25">
      <c r="A337" s="64"/>
      <c r="B337" s="107"/>
      <c r="C337" s="8"/>
      <c r="D337" s="6"/>
      <c r="E337" s="6"/>
      <c r="F337" s="9"/>
      <c r="G337" s="6"/>
      <c r="H337" s="9"/>
      <c r="I337" s="53"/>
      <c r="J337" s="65"/>
      <c r="K337" s="6"/>
      <c r="L337" s="53"/>
      <c r="M337" s="9"/>
      <c r="N337" s="9"/>
      <c r="O337" s="53"/>
    </row>
    <row r="338" spans="1:20" hidden="1" x14ac:dyDescent="0.25">
      <c r="A338" s="64"/>
      <c r="B338" s="107"/>
      <c r="C338" s="8"/>
      <c r="D338" s="6"/>
      <c r="E338" s="6"/>
      <c r="F338" s="9"/>
      <c r="G338" s="6"/>
      <c r="H338" s="9"/>
      <c r="I338" s="53"/>
      <c r="J338" s="65"/>
      <c r="K338" s="6"/>
      <c r="L338" s="53"/>
      <c r="M338" s="9"/>
      <c r="N338" s="9"/>
      <c r="O338" s="53"/>
    </row>
    <row r="339" spans="1:20" hidden="1" x14ac:dyDescent="0.25">
      <c r="A339" s="64"/>
      <c r="B339" s="107"/>
      <c r="C339" s="8"/>
      <c r="D339" s="6"/>
      <c r="E339" s="6"/>
      <c r="F339" s="9"/>
      <c r="G339" s="6"/>
      <c r="H339" s="9"/>
      <c r="I339" s="53"/>
      <c r="J339" s="65"/>
      <c r="K339" s="6"/>
      <c r="L339" s="53"/>
      <c r="M339" s="9"/>
      <c r="N339" s="9"/>
      <c r="O339" s="53"/>
    </row>
    <row r="340" spans="1:20" x14ac:dyDescent="0.25">
      <c r="A340" s="64"/>
      <c r="B340" s="107"/>
      <c r="C340" s="8"/>
      <c r="D340" s="6"/>
      <c r="E340" s="6"/>
      <c r="F340" s="9"/>
      <c r="G340" s="6"/>
      <c r="H340" s="9"/>
      <c r="I340" s="53"/>
      <c r="J340" s="65"/>
      <c r="K340" s="6"/>
      <c r="L340" s="53"/>
      <c r="M340" s="9"/>
      <c r="N340" s="9"/>
      <c r="O340" s="53"/>
    </row>
    <row r="341" spans="1:20" x14ac:dyDescent="0.25">
      <c r="A341" s="64"/>
      <c r="B341" s="107"/>
      <c r="C341" s="8"/>
      <c r="D341" s="6"/>
      <c r="E341" s="6"/>
      <c r="F341" s="9"/>
      <c r="G341" s="6"/>
      <c r="H341" s="9"/>
      <c r="I341" s="53"/>
      <c r="J341" s="65"/>
      <c r="K341" s="6"/>
      <c r="L341" s="53"/>
      <c r="M341" s="9"/>
      <c r="N341" s="9"/>
      <c r="O341" s="53"/>
    </row>
    <row r="342" spans="1:20" x14ac:dyDescent="0.25">
      <c r="A342" s="60"/>
      <c r="B342" s="107"/>
      <c r="C342" s="6"/>
      <c r="D342" s="6"/>
      <c r="E342" s="6"/>
      <c r="F342" s="48"/>
      <c r="G342" s="48"/>
      <c r="H342" s="48"/>
      <c r="I342" s="47"/>
      <c r="J342" s="44"/>
      <c r="K342" s="48"/>
      <c r="L342" s="47"/>
      <c r="M342" s="48"/>
      <c r="N342" s="48"/>
      <c r="O342" s="49"/>
    </row>
    <row r="343" spans="1:20" x14ac:dyDescent="0.25">
      <c r="A343" s="68" t="s">
        <v>128</v>
      </c>
      <c r="B343" s="110"/>
      <c r="C343" s="7">
        <f>SUM(C344:C347)</f>
        <v>0</v>
      </c>
      <c r="D343" s="7">
        <f>SUM(D344:D347)</f>
        <v>331606000</v>
      </c>
      <c r="E343" s="7">
        <f>SUM(E344:E347)</f>
        <v>217570374.34999999</v>
      </c>
      <c r="F343" s="7">
        <f>D343+E343</f>
        <v>549176374.35000002</v>
      </c>
      <c r="G343" s="7">
        <f>G344+G345</f>
        <v>477888611.15000004</v>
      </c>
      <c r="H343" s="7">
        <f>F343-G343</f>
        <v>71287763.199999988</v>
      </c>
      <c r="I343" s="53">
        <f>G343/F343</f>
        <v>0.87019149670381302</v>
      </c>
      <c r="J343" s="7">
        <f>SUM(J344:J347)</f>
        <v>3250593.1499999994</v>
      </c>
      <c r="K343" s="7">
        <f>SUM(K344:K347)</f>
        <v>68037170.049999997</v>
      </c>
      <c r="L343" s="53">
        <f>K343/F343</f>
        <v>0.12388947017345411</v>
      </c>
      <c r="M343" s="7">
        <f>K343+G343+J343</f>
        <v>549176374.35000002</v>
      </c>
      <c r="N343" s="7">
        <f>H343-K343-J343</f>
        <v>-8.3819031715393066E-9</v>
      </c>
      <c r="O343" s="63">
        <f>M343/F343</f>
        <v>1</v>
      </c>
    </row>
    <row r="344" spans="1:20" x14ac:dyDescent="0.25">
      <c r="A344" s="45" t="s">
        <v>31</v>
      </c>
      <c r="B344" s="110"/>
      <c r="C344" s="12">
        <f>+C271+C277+C279+C281+C283+C284+C285+C286+C294+C295+C296+C298+C299+C300+C301+C302+C303+C304+C305+C308+C309+C312+C313+C314+C315+C318+C319+C320</f>
        <v>0</v>
      </c>
      <c r="D344" s="12">
        <f>+D271+D277+D279</f>
        <v>20810000</v>
      </c>
      <c r="E344" s="12">
        <f>+E271+E277+E279</f>
        <v>32111786.240000002</v>
      </c>
      <c r="F344" s="7">
        <f>D344+E344</f>
        <v>52921786.240000002</v>
      </c>
      <c r="G344" s="12">
        <f>+G271+G277+G279</f>
        <v>42843447.040000007</v>
      </c>
      <c r="H344" s="7">
        <f>F344-G344</f>
        <v>10078339.199999996</v>
      </c>
      <c r="I344" s="53">
        <f>G344/F344</f>
        <v>0.80956162072280058</v>
      </c>
      <c r="J344" s="12">
        <f>+J271+J277+J279</f>
        <v>0</v>
      </c>
      <c r="K344" s="12">
        <f>+K271+K277+K279</f>
        <v>7632640.4900000002</v>
      </c>
      <c r="L344" s="53">
        <f>K344/F344</f>
        <v>0.14422492195153841</v>
      </c>
      <c r="M344" s="12">
        <f>+M271+M277+M279</f>
        <v>50476087.530000009</v>
      </c>
      <c r="N344" s="7">
        <f>H344-K344-J344</f>
        <v>2445698.7099999953</v>
      </c>
      <c r="O344" s="63">
        <f>M344/F344</f>
        <v>0.95378654267433904</v>
      </c>
    </row>
    <row r="345" spans="1:20" x14ac:dyDescent="0.25">
      <c r="A345" s="45" t="s">
        <v>32</v>
      </c>
      <c r="B345" s="110"/>
      <c r="C345" s="12">
        <f>+C272+C278+C280+C282+C288+C289+C290+C287+C292+C317</f>
        <v>0</v>
      </c>
      <c r="D345" s="12">
        <f>+D272+D278</f>
        <v>310796000</v>
      </c>
      <c r="E345" s="12">
        <f>+E272+E278</f>
        <v>185458588.10999998</v>
      </c>
      <c r="F345" s="7">
        <f>D345+E345</f>
        <v>496254588.11000001</v>
      </c>
      <c r="G345" s="12">
        <f>+G272+G278</f>
        <v>435045164.11000001</v>
      </c>
      <c r="H345" s="7">
        <f>F345-G345</f>
        <v>61209424</v>
      </c>
      <c r="I345" s="53">
        <f>G345/F345</f>
        <v>0.87665721291743037</v>
      </c>
      <c r="J345" s="12">
        <f>+J272+J278</f>
        <v>3250593.1499999994</v>
      </c>
      <c r="K345" s="12">
        <f>+K272+K278</f>
        <v>60404529.560000002</v>
      </c>
      <c r="L345" s="53">
        <f>K345/F345</f>
        <v>0.12172084854681627</v>
      </c>
      <c r="M345" s="12">
        <f>+M272+M278</f>
        <v>498700286.81999999</v>
      </c>
      <c r="N345" s="7">
        <f>H345-K345-J345</f>
        <v>-2445698.7100000018</v>
      </c>
      <c r="O345" s="63">
        <f>M345/F345</f>
        <v>1.0049283145558703</v>
      </c>
    </row>
    <row r="346" spans="1:20" hidden="1" x14ac:dyDescent="0.25">
      <c r="A346" s="45" t="s">
        <v>54</v>
      </c>
      <c r="B346" s="110"/>
      <c r="C346" s="12">
        <f>+C273</f>
        <v>0</v>
      </c>
      <c r="D346" s="12">
        <f>+D273</f>
        <v>0</v>
      </c>
      <c r="E346" s="12">
        <f>+E273</f>
        <v>0</v>
      </c>
      <c r="F346" s="7">
        <f>D346+E346</f>
        <v>0</v>
      </c>
      <c r="G346" s="12">
        <f>+G273</f>
        <v>0</v>
      </c>
      <c r="H346" s="7">
        <f>F346-G346</f>
        <v>0</v>
      </c>
      <c r="I346" s="53" t="e">
        <f>G346/F346</f>
        <v>#DIV/0!</v>
      </c>
      <c r="J346" s="12">
        <f>+J273</f>
        <v>0</v>
      </c>
      <c r="K346" s="12">
        <f>+K273</f>
        <v>0</v>
      </c>
      <c r="L346" s="53" t="e">
        <f>K346/F346</f>
        <v>#DIV/0!</v>
      </c>
      <c r="M346" s="12">
        <f>+M273</f>
        <v>0</v>
      </c>
      <c r="N346" s="7">
        <f>H346-K346-J346</f>
        <v>0</v>
      </c>
      <c r="O346" s="63" t="e">
        <f>M346/F346</f>
        <v>#DIV/0!</v>
      </c>
    </row>
    <row r="347" spans="1:20" hidden="1" x14ac:dyDescent="0.25">
      <c r="A347" s="45" t="s">
        <v>33</v>
      </c>
      <c r="B347" s="110"/>
      <c r="C347" s="12">
        <f>+C274+C293+C297+C306+C307+C310+C311+C316</f>
        <v>0</v>
      </c>
      <c r="D347" s="12">
        <f>D274</f>
        <v>0</v>
      </c>
      <c r="E347" s="12">
        <f>E274</f>
        <v>0</v>
      </c>
      <c r="F347" s="7">
        <f>D347+E347</f>
        <v>0</v>
      </c>
      <c r="G347" s="12">
        <v>0</v>
      </c>
      <c r="H347" s="7">
        <f>F347-G347</f>
        <v>0</v>
      </c>
      <c r="I347" s="53" t="e">
        <f>G347/F347</f>
        <v>#DIV/0!</v>
      </c>
      <c r="J347" s="12">
        <f>J274</f>
        <v>0</v>
      </c>
      <c r="K347" s="12">
        <f>K274</f>
        <v>0</v>
      </c>
      <c r="L347" s="53" t="e">
        <f>K347/F347</f>
        <v>#DIV/0!</v>
      </c>
      <c r="M347" s="12">
        <f>+M274+M280+M282</f>
        <v>0</v>
      </c>
      <c r="N347" s="7">
        <f>H347-K347-J347</f>
        <v>0</v>
      </c>
      <c r="O347" s="63" t="e">
        <f>M347/F347</f>
        <v>#DIV/0!</v>
      </c>
    </row>
    <row r="348" spans="1:20" x14ac:dyDescent="0.25">
      <c r="A348" s="60"/>
      <c r="B348" s="107"/>
      <c r="C348" s="6"/>
      <c r="D348" s="6"/>
      <c r="E348" s="6"/>
      <c r="F348" s="48"/>
      <c r="G348" s="48"/>
      <c r="H348" s="48"/>
      <c r="I348" s="47"/>
      <c r="J348" s="44"/>
      <c r="K348" s="48"/>
      <c r="L348" s="47"/>
      <c r="M348" s="48"/>
      <c r="N348" s="48"/>
      <c r="O348" s="49"/>
    </row>
    <row r="349" spans="1:20" x14ac:dyDescent="0.25">
      <c r="A349" s="60"/>
      <c r="B349" s="107"/>
      <c r="C349" s="6"/>
      <c r="D349" s="6"/>
      <c r="E349" s="6"/>
      <c r="F349" s="48"/>
      <c r="G349" s="48"/>
      <c r="H349" s="48"/>
      <c r="I349" s="47"/>
      <c r="J349" s="44"/>
      <c r="K349" s="48"/>
      <c r="L349" s="47"/>
      <c r="M349" s="48"/>
      <c r="N349" s="48"/>
      <c r="O349" s="49"/>
    </row>
    <row r="350" spans="1:20" x14ac:dyDescent="0.25">
      <c r="C350" s="71"/>
      <c r="G350" s="13"/>
      <c r="N350" s="346"/>
    </row>
    <row r="351" spans="1:20" x14ac:dyDescent="0.25">
      <c r="A351" s="22" t="s">
        <v>129</v>
      </c>
      <c r="B351" s="70"/>
      <c r="C351" s="71"/>
      <c r="D351" s="146" t="s">
        <v>146</v>
      </c>
      <c r="F351" s="71"/>
      <c r="G351" s="151"/>
      <c r="H351" s="146"/>
      <c r="I351" s="147"/>
      <c r="J351" s="148"/>
      <c r="K351" s="149" t="s">
        <v>130</v>
      </c>
      <c r="M351" s="13"/>
      <c r="N351" s="13"/>
      <c r="P351" s="13"/>
      <c r="R351" s="13"/>
      <c r="S351" s="13"/>
      <c r="T351" s="13"/>
    </row>
    <row r="352" spans="1:20" x14ac:dyDescent="0.25">
      <c r="B352" s="70"/>
      <c r="C352" s="71"/>
      <c r="G352" s="151"/>
      <c r="H352" s="146"/>
      <c r="I352" s="147"/>
      <c r="J352" s="148"/>
      <c r="K352" s="151"/>
      <c r="M352" s="71"/>
      <c r="N352" s="71"/>
      <c r="O352" s="13"/>
      <c r="P352" s="13"/>
      <c r="R352" s="13"/>
      <c r="S352" s="13"/>
      <c r="T352" s="13"/>
    </row>
    <row r="353" spans="1:20" x14ac:dyDescent="0.25">
      <c r="B353" s="70"/>
      <c r="C353" s="71"/>
      <c r="G353" s="13"/>
      <c r="H353" s="146"/>
      <c r="I353" s="147"/>
      <c r="J353" s="148"/>
      <c r="K353" s="150"/>
      <c r="M353" s="71"/>
      <c r="N353" s="71"/>
      <c r="O353" s="13"/>
      <c r="P353" s="13"/>
      <c r="R353" s="13"/>
      <c r="S353" s="13"/>
      <c r="T353" s="13"/>
    </row>
    <row r="354" spans="1:20" s="23" customFormat="1" x14ac:dyDescent="0.25">
      <c r="A354" s="23" t="s">
        <v>163</v>
      </c>
      <c r="B354" s="118"/>
      <c r="C354" s="1"/>
      <c r="D354" s="78" t="s">
        <v>153</v>
      </c>
      <c r="E354" s="1"/>
      <c r="G354" s="133"/>
      <c r="H354" s="130"/>
      <c r="I354" s="131"/>
      <c r="J354" s="132"/>
      <c r="K354" s="130" t="s">
        <v>157</v>
      </c>
      <c r="L354" s="25"/>
      <c r="M354" s="1"/>
      <c r="N354" s="225"/>
      <c r="O354" s="78"/>
      <c r="P354" s="1"/>
      <c r="R354" s="1"/>
      <c r="S354" s="1"/>
      <c r="T354" s="1"/>
    </row>
    <row r="355" spans="1:20" x14ac:dyDescent="0.25">
      <c r="A355" s="50" t="s">
        <v>168</v>
      </c>
      <c r="B355" s="117"/>
      <c r="D355" s="77" t="s">
        <v>154</v>
      </c>
      <c r="G355" s="151"/>
      <c r="H355" s="146"/>
      <c r="I355" s="147"/>
      <c r="J355" s="148"/>
      <c r="K355" s="146" t="s">
        <v>156</v>
      </c>
      <c r="N355" s="13"/>
      <c r="O355" s="77"/>
      <c r="P355" s="13"/>
      <c r="R355" s="13"/>
      <c r="S355" s="13"/>
      <c r="T355" s="13"/>
    </row>
    <row r="356" spans="1:20" x14ac:dyDescent="0.25">
      <c r="B356" s="22"/>
      <c r="G356" s="13"/>
      <c r="N356" s="345"/>
    </row>
    <row r="357" spans="1:20" x14ac:dyDescent="0.25">
      <c r="B357" s="22"/>
      <c r="G357" s="13"/>
    </row>
    <row r="358" spans="1:20" x14ac:dyDescent="0.25">
      <c r="B358" s="22"/>
      <c r="G358" s="13"/>
      <c r="N358" s="13"/>
    </row>
    <row r="359" spans="1:20" x14ac:dyDescent="0.25">
      <c r="B359" s="22"/>
      <c r="G359" s="13"/>
      <c r="N359" s="345"/>
    </row>
    <row r="360" spans="1:20" x14ac:dyDescent="0.25">
      <c r="B360" s="22"/>
      <c r="G360" s="13"/>
      <c r="H360" s="13"/>
    </row>
    <row r="361" spans="1:20" x14ac:dyDescent="0.25">
      <c r="G361" s="13"/>
    </row>
    <row r="362" spans="1:20" x14ac:dyDescent="0.25">
      <c r="G362" s="13"/>
    </row>
    <row r="363" spans="1:20" x14ac:dyDescent="0.25">
      <c r="G363" s="13"/>
    </row>
    <row r="364" spans="1:20" x14ac:dyDescent="0.25">
      <c r="G364" s="13"/>
    </row>
  </sheetData>
  <mergeCells count="2">
    <mergeCell ref="D7:F7"/>
    <mergeCell ref="J7:K7"/>
  </mergeCells>
  <pageMargins left="0.15748031496062992" right="0.15748031496062992" top="0.3543307086614173" bottom="0.3543307086614173" header="0.31496062992125984" footer="0.31496062992125984"/>
  <pageSetup paperSize="9" scale="90" orientation="landscape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2A19-2B9E-4441-9442-E8A92DC21291}">
  <dimension ref="A1:D40"/>
  <sheetViews>
    <sheetView workbookViewId="0">
      <selection activeCell="J25" sqref="J25"/>
    </sheetView>
  </sheetViews>
  <sheetFormatPr defaultRowHeight="15" x14ac:dyDescent="0.25"/>
  <cols>
    <col min="1" max="2" width="30" style="338" customWidth="1"/>
    <col min="3" max="3" width="18" style="339" bestFit="1" customWidth="1"/>
    <col min="4" max="4" width="11.7109375" style="338" bestFit="1" customWidth="1"/>
    <col min="5" max="16384" width="9.140625" style="338"/>
  </cols>
  <sheetData>
    <row r="1" spans="1:3" ht="19.5" customHeight="1" x14ac:dyDescent="0.25">
      <c r="A1" s="366" t="s">
        <v>240</v>
      </c>
      <c r="B1" s="366"/>
      <c r="C1" s="367"/>
    </row>
    <row r="2" spans="1:3" ht="19.5" customHeight="1" x14ac:dyDescent="0.25">
      <c r="A2" s="366" t="s">
        <v>239</v>
      </c>
      <c r="B2" s="366"/>
      <c r="C2" s="367"/>
    </row>
    <row r="3" spans="1:3" ht="19.5" customHeight="1" x14ac:dyDescent="0.25">
      <c r="A3" s="366" t="s">
        <v>238</v>
      </c>
      <c r="B3" s="366"/>
      <c r="C3" s="367"/>
    </row>
    <row r="4" spans="1:3" ht="19.5" customHeight="1" x14ac:dyDescent="0.25">
      <c r="A4" s="366" t="s">
        <v>237</v>
      </c>
      <c r="B4" s="366"/>
      <c r="C4" s="367"/>
    </row>
    <row r="5" spans="1:3" ht="19.5" customHeight="1" x14ac:dyDescent="0.25">
      <c r="A5" s="368" t="s">
        <v>236</v>
      </c>
      <c r="B5" s="368"/>
      <c r="C5" s="369"/>
    </row>
    <row r="6" spans="1:3" ht="19.5" customHeight="1" x14ac:dyDescent="0.25">
      <c r="A6" s="364" t="s">
        <v>235</v>
      </c>
      <c r="B6" s="364"/>
      <c r="C6" s="340" t="s">
        <v>177</v>
      </c>
    </row>
    <row r="7" spans="1:3" ht="19.5" customHeight="1" x14ac:dyDescent="0.25">
      <c r="A7" s="342" t="s">
        <v>234</v>
      </c>
      <c r="B7" s="342" t="s">
        <v>233</v>
      </c>
      <c r="C7" s="341">
        <v>983.23</v>
      </c>
    </row>
    <row r="8" spans="1:3" ht="19.5" customHeight="1" x14ac:dyDescent="0.25">
      <c r="A8" s="342" t="s">
        <v>232</v>
      </c>
      <c r="B8" s="342" t="s">
        <v>231</v>
      </c>
      <c r="C8" s="341">
        <v>27001.77</v>
      </c>
    </row>
    <row r="9" spans="1:3" ht="19.5" customHeight="1" x14ac:dyDescent="0.25">
      <c r="A9" s="342" t="s">
        <v>230</v>
      </c>
      <c r="B9" s="342" t="s">
        <v>227</v>
      </c>
      <c r="C9" s="341">
        <v>87762.55</v>
      </c>
    </row>
    <row r="10" spans="1:3" ht="19.5" customHeight="1" x14ac:dyDescent="0.25">
      <c r="A10" s="342" t="s">
        <v>229</v>
      </c>
      <c r="B10" s="342" t="s">
        <v>227</v>
      </c>
      <c r="C10" s="341">
        <v>41528.959999999999</v>
      </c>
    </row>
    <row r="11" spans="1:3" ht="19.5" customHeight="1" x14ac:dyDescent="0.25">
      <c r="A11" s="342" t="s">
        <v>228</v>
      </c>
      <c r="B11" s="342" t="s">
        <v>227</v>
      </c>
      <c r="C11" s="341">
        <v>7840</v>
      </c>
    </row>
    <row r="12" spans="1:3" ht="19.5" customHeight="1" x14ac:dyDescent="0.25">
      <c r="A12" s="342" t="s">
        <v>226</v>
      </c>
      <c r="B12" s="342" t="s">
        <v>223</v>
      </c>
      <c r="C12" s="341">
        <v>112743.36</v>
      </c>
    </row>
    <row r="13" spans="1:3" ht="19.5" customHeight="1" x14ac:dyDescent="0.25">
      <c r="A13" s="342" t="s">
        <v>225</v>
      </c>
      <c r="B13" s="342" t="s">
        <v>223</v>
      </c>
      <c r="C13" s="341">
        <v>104451.21</v>
      </c>
    </row>
    <row r="14" spans="1:3" ht="19.5" customHeight="1" x14ac:dyDescent="0.25">
      <c r="A14" s="342" t="s">
        <v>224</v>
      </c>
      <c r="B14" s="342" t="s">
        <v>223</v>
      </c>
      <c r="C14" s="341">
        <v>422205.98</v>
      </c>
    </row>
    <row r="15" spans="1:3" ht="19.5" customHeight="1" x14ac:dyDescent="0.25">
      <c r="A15" s="342" t="s">
        <v>222</v>
      </c>
      <c r="B15" s="342" t="s">
        <v>220</v>
      </c>
      <c r="C15" s="341">
        <v>494846.54</v>
      </c>
    </row>
    <row r="16" spans="1:3" ht="19.5" customHeight="1" x14ac:dyDescent="0.25">
      <c r="A16" s="342" t="s">
        <v>221</v>
      </c>
      <c r="B16" s="342" t="s">
        <v>220</v>
      </c>
      <c r="C16" s="341">
        <v>1238820.54</v>
      </c>
    </row>
    <row r="17" spans="1:4" ht="19.5" customHeight="1" x14ac:dyDescent="0.25">
      <c r="A17" s="342" t="s">
        <v>219</v>
      </c>
      <c r="B17" s="342" t="s">
        <v>218</v>
      </c>
      <c r="C17" s="341">
        <v>47464.86</v>
      </c>
    </row>
    <row r="18" spans="1:4" ht="19.5" customHeight="1" x14ac:dyDescent="0.25">
      <c r="A18" s="342" t="s">
        <v>217</v>
      </c>
      <c r="B18" s="342" t="s">
        <v>216</v>
      </c>
      <c r="C18" s="341">
        <v>149182.19</v>
      </c>
    </row>
    <row r="19" spans="1:4" ht="19.5" customHeight="1" x14ac:dyDescent="0.25">
      <c r="A19" s="342" t="s">
        <v>215</v>
      </c>
      <c r="B19" s="342" t="s">
        <v>213</v>
      </c>
      <c r="C19" s="341">
        <v>25043.82</v>
      </c>
    </row>
    <row r="20" spans="1:4" ht="19.5" customHeight="1" x14ac:dyDescent="0.25">
      <c r="A20" s="342" t="s">
        <v>214</v>
      </c>
      <c r="B20" s="342" t="s">
        <v>213</v>
      </c>
      <c r="C20" s="341">
        <v>231449.24</v>
      </c>
    </row>
    <row r="21" spans="1:4" ht="19.5" customHeight="1" x14ac:dyDescent="0.25">
      <c r="A21" s="342" t="s">
        <v>212</v>
      </c>
      <c r="B21" s="342" t="s">
        <v>210</v>
      </c>
      <c r="C21" s="341">
        <v>98937.63</v>
      </c>
    </row>
    <row r="22" spans="1:4" ht="19.5" customHeight="1" x14ac:dyDescent="0.25">
      <c r="A22" s="342" t="s">
        <v>211</v>
      </c>
      <c r="B22" s="342" t="s">
        <v>210</v>
      </c>
      <c r="C22" s="341">
        <v>334178.05</v>
      </c>
    </row>
    <row r="23" spans="1:4" ht="19.5" customHeight="1" x14ac:dyDescent="0.25">
      <c r="A23" s="342" t="s">
        <v>209</v>
      </c>
      <c r="B23" s="342" t="s">
        <v>207</v>
      </c>
      <c r="C23" s="341">
        <v>24280.34</v>
      </c>
    </row>
    <row r="24" spans="1:4" ht="19.5" customHeight="1" x14ac:dyDescent="0.25">
      <c r="A24" s="342" t="s">
        <v>208</v>
      </c>
      <c r="B24" s="342" t="s">
        <v>207</v>
      </c>
      <c r="C24" s="341">
        <v>125956.83</v>
      </c>
    </row>
    <row r="25" spans="1:4" ht="19.5" customHeight="1" x14ac:dyDescent="0.25">
      <c r="A25" s="342" t="s">
        <v>206</v>
      </c>
      <c r="B25" s="342" t="s">
        <v>203</v>
      </c>
      <c r="C25" s="341">
        <v>5050304.8</v>
      </c>
    </row>
    <row r="26" spans="1:4" ht="19.5" customHeight="1" x14ac:dyDescent="0.25">
      <c r="A26" s="342" t="s">
        <v>205</v>
      </c>
      <c r="B26" s="342" t="s">
        <v>203</v>
      </c>
      <c r="C26" s="341">
        <v>2631799.4700000002</v>
      </c>
    </row>
    <row r="27" spans="1:4" ht="19.5" customHeight="1" x14ac:dyDescent="0.25">
      <c r="A27" s="342" t="s">
        <v>204</v>
      </c>
      <c r="B27" s="342" t="s">
        <v>203</v>
      </c>
      <c r="C27" s="341">
        <v>10203.6</v>
      </c>
      <c r="D27" s="339">
        <f>C27+C26</f>
        <v>2642003.0700000003</v>
      </c>
    </row>
    <row r="28" spans="1:4" ht="19.5" customHeight="1" x14ac:dyDescent="0.25">
      <c r="A28" s="342" t="s">
        <v>202</v>
      </c>
      <c r="B28" s="342" t="s">
        <v>201</v>
      </c>
      <c r="C28" s="341">
        <v>451942.40000000002</v>
      </c>
    </row>
    <row r="29" spans="1:4" ht="19.5" customHeight="1" x14ac:dyDescent="0.25">
      <c r="A29" s="342" t="s">
        <v>200</v>
      </c>
      <c r="B29" s="342" t="s">
        <v>199</v>
      </c>
      <c r="C29" s="341">
        <v>900</v>
      </c>
    </row>
    <row r="30" spans="1:4" ht="19.5" customHeight="1" x14ac:dyDescent="0.25">
      <c r="A30" s="342" t="s">
        <v>198</v>
      </c>
      <c r="B30" s="342" t="s">
        <v>197</v>
      </c>
      <c r="C30" s="341">
        <v>2899</v>
      </c>
    </row>
    <row r="31" spans="1:4" ht="19.5" customHeight="1" x14ac:dyDescent="0.25">
      <c r="A31" s="342" t="s">
        <v>196</v>
      </c>
      <c r="B31" s="342" t="s">
        <v>194</v>
      </c>
      <c r="C31" s="341">
        <v>20600.53</v>
      </c>
    </row>
    <row r="32" spans="1:4" ht="19.5" customHeight="1" x14ac:dyDescent="0.25">
      <c r="A32" s="342" t="s">
        <v>195</v>
      </c>
      <c r="B32" s="342" t="s">
        <v>194</v>
      </c>
      <c r="C32" s="341">
        <v>190519.38</v>
      </c>
    </row>
    <row r="33" spans="1:3" ht="19.5" customHeight="1" x14ac:dyDescent="0.25">
      <c r="A33" s="342" t="s">
        <v>193</v>
      </c>
      <c r="B33" s="342" t="s">
        <v>190</v>
      </c>
      <c r="C33" s="341">
        <v>198535.72</v>
      </c>
    </row>
    <row r="34" spans="1:3" ht="19.5" customHeight="1" x14ac:dyDescent="0.25">
      <c r="A34" s="342" t="s">
        <v>192</v>
      </c>
      <c r="B34" s="342" t="s">
        <v>190</v>
      </c>
      <c r="C34" s="341">
        <v>2278940.98</v>
      </c>
    </row>
    <row r="35" spans="1:3" ht="19.5" customHeight="1" x14ac:dyDescent="0.25">
      <c r="A35" s="342" t="s">
        <v>191</v>
      </c>
      <c r="B35" s="342" t="s">
        <v>190</v>
      </c>
      <c r="C35" s="341">
        <v>32550</v>
      </c>
    </row>
    <row r="36" spans="1:3" ht="19.5" customHeight="1" x14ac:dyDescent="0.25">
      <c r="A36" s="342" t="s">
        <v>189</v>
      </c>
      <c r="B36" s="342" t="s">
        <v>187</v>
      </c>
      <c r="C36" s="341">
        <v>12600</v>
      </c>
    </row>
    <row r="37" spans="1:3" ht="19.5" customHeight="1" x14ac:dyDescent="0.25">
      <c r="A37" s="342" t="s">
        <v>188</v>
      </c>
      <c r="B37" s="342" t="s">
        <v>187</v>
      </c>
      <c r="C37" s="341">
        <v>17548.5</v>
      </c>
    </row>
    <row r="38" spans="1:3" ht="19.5" customHeight="1" x14ac:dyDescent="0.25">
      <c r="A38" s="342" t="s">
        <v>186</v>
      </c>
      <c r="B38" s="342" t="s">
        <v>184</v>
      </c>
      <c r="C38" s="341">
        <v>17266.43</v>
      </c>
    </row>
    <row r="39" spans="1:3" ht="19.5" customHeight="1" x14ac:dyDescent="0.25">
      <c r="A39" s="342" t="s">
        <v>185</v>
      </c>
      <c r="B39" s="342" t="s">
        <v>184</v>
      </c>
      <c r="C39" s="341">
        <v>92500.25</v>
      </c>
    </row>
    <row r="40" spans="1:3" x14ac:dyDescent="0.25">
      <c r="A40" s="364" t="s">
        <v>183</v>
      </c>
      <c r="B40" s="365"/>
      <c r="C40" s="340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B6"/>
    <mergeCell ref="A40:B40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Jan</vt:lpstr>
      <vt:lpstr>Feb</vt:lpstr>
      <vt:lpstr>Mar</vt:lpstr>
      <vt:lpstr>Q1</vt:lpstr>
      <vt:lpstr>Worksheet</vt:lpstr>
      <vt:lpstr>Feb!Print_Area</vt:lpstr>
      <vt:lpstr>Jan!Print_Area</vt:lpstr>
      <vt:lpstr>Mar!Print_Area</vt:lpstr>
      <vt:lpstr>'Q1'!Print_Area</vt:lpstr>
      <vt:lpstr>Worksheet!Print_Area</vt:lpstr>
      <vt:lpstr>Feb!Print_Titles</vt:lpstr>
      <vt:lpstr>Jan!Print_Titles</vt:lpstr>
      <vt:lpstr>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Olive B. Labuten</cp:lastModifiedBy>
  <cp:lastPrinted>2022-04-01T00:51:57Z</cp:lastPrinted>
  <dcterms:created xsi:type="dcterms:W3CDTF">2019-01-21T22:59:52Z</dcterms:created>
  <dcterms:modified xsi:type="dcterms:W3CDTF">2022-04-01T00:59:34Z</dcterms:modified>
</cp:coreProperties>
</file>