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C2BB2663-F4CA-4B9A-96D3-A999D974D7F7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April" sheetId="1" r:id="rId1"/>
    <sheet name="May" sheetId="2" r:id="rId2"/>
    <sheet name="June" sheetId="3" r:id="rId3"/>
    <sheet name="Q2" sheetId="4" r:id="rId4"/>
    <sheet name="Sheet2" sheetId="8" r:id="rId5"/>
  </sheets>
  <externalReferences>
    <externalReference r:id="rId6"/>
    <externalReference r:id="rId7"/>
    <externalReference r:id="rId8"/>
    <externalReference r:id="rId9"/>
  </externalReferences>
  <definedNames>
    <definedName name="a" localSheetId="0">[1]NCA_NTA!#REF!</definedName>
    <definedName name="a" localSheetId="2">[1]NCA_NTA!#REF!</definedName>
    <definedName name="a" localSheetId="1">[1]NCA_NTA!#REF!</definedName>
    <definedName name="a">[1]NCA_NTA!#REF!</definedName>
    <definedName name="DayOneDSWD">[2]Cover!$C$8</definedName>
    <definedName name="Excel_BuiltIn_Print_Area_6" localSheetId="0">[1]NCA_NTA!#REF!</definedName>
    <definedName name="Excel_BuiltIn_Print_Area_6" localSheetId="2">[1]NCA_NTA!#REF!</definedName>
    <definedName name="Excel_BuiltIn_Print_Area_6" localSheetId="1">[1]NCA_NTA!#REF!</definedName>
    <definedName name="Excel_BuiltIn_Print_Area_6">[1]NCA_NTA!#REF!</definedName>
    <definedName name="F170.BCDA" localSheetId="0">[1]NCA_NTA!#REF!</definedName>
    <definedName name="F170.BCDA" localSheetId="2">[1]NCA_NTA!#REF!</definedName>
    <definedName name="F170.BCDA" localSheetId="1">[1]NCA_NTA!#REF!</definedName>
    <definedName name="F170.BCDA">[1]NCA_NTA!#REF!</definedName>
    <definedName name="k" localSheetId="0">[3]NCA_NTA!#REF!</definedName>
    <definedName name="k" localSheetId="2">[3]NCA_NTA!#REF!</definedName>
    <definedName name="k" localSheetId="1">[3]NCA_NTA!#REF!</definedName>
    <definedName name="k">[3]NCA_NTA!#REF!</definedName>
    <definedName name="n" localSheetId="0">[1]NCA_NTA!#REF!</definedName>
    <definedName name="n" localSheetId="2">[1]NCA_NTA!#REF!</definedName>
    <definedName name="n" localSheetId="1">[1]NCA_NTA!#REF!</definedName>
    <definedName name="n">[1]NCA_NTA!#REF!</definedName>
    <definedName name="NOVEMBER" localSheetId="0">[1]NCA_NTA!#REF!</definedName>
    <definedName name="NOVEMBER" localSheetId="2">[1]NCA_NTA!#REF!</definedName>
    <definedName name="NOVEMBER" localSheetId="1">[1]NCA_NTA!#REF!</definedName>
    <definedName name="NOVEMBER">[1]NCA_NTA!#REF!</definedName>
    <definedName name="_xlnm.Print_Area" localSheetId="0">April!$A$1:$T$355</definedName>
    <definedName name="_xlnm.Print_Area" localSheetId="2">June!$A$1:$T$356</definedName>
    <definedName name="_xlnm.Print_Area" localSheetId="1">May!$A$1:$T$356</definedName>
    <definedName name="_xlnm.Print_Area" localSheetId="3">'Q2'!$A$1:$O$355</definedName>
    <definedName name="_xlnm.Print_Titles" localSheetId="0">April!$7:$9</definedName>
    <definedName name="_xlnm.Print_Titles" localSheetId="2">June!$7:$9</definedName>
    <definedName name="_xlnm.Print_Titles" localSheetId="1">May!$7:$9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8" i="4" l="1"/>
  <c r="K83" i="4"/>
  <c r="J83" i="4"/>
  <c r="G83" i="4"/>
  <c r="G57" i="4"/>
  <c r="G56" i="4"/>
  <c r="G189" i="3"/>
  <c r="G161" i="3"/>
  <c r="C345" i="3"/>
  <c r="C273" i="3"/>
  <c r="C272" i="3"/>
  <c r="C267" i="3"/>
  <c r="C266" i="3"/>
  <c r="C63" i="3"/>
  <c r="C58" i="3"/>
  <c r="C272" i="2"/>
  <c r="C271" i="2"/>
  <c r="C266" i="2"/>
  <c r="C265" i="2"/>
  <c r="C260" i="2"/>
  <c r="C259" i="2"/>
  <c r="N178" i="1" l="1"/>
  <c r="N180" i="1"/>
  <c r="N179" i="1"/>
  <c r="C180" i="2"/>
  <c r="S180" i="1"/>
  <c r="C88" i="2"/>
  <c r="S88" i="1"/>
  <c r="C62" i="2"/>
  <c r="C57" i="2"/>
  <c r="S55" i="1"/>
  <c r="C84" i="3"/>
  <c r="G51" i="4" l="1"/>
  <c r="J226" i="3"/>
  <c r="G89" i="3"/>
  <c r="K89" i="3" l="1"/>
  <c r="J89" i="3"/>
  <c r="E83" i="4"/>
  <c r="M84" i="3"/>
  <c r="M82" i="3" s="1"/>
  <c r="F84" i="3"/>
  <c r="N84" i="3" s="1"/>
  <c r="N82" i="3" s="1"/>
  <c r="K82" i="3"/>
  <c r="J82" i="3"/>
  <c r="G82" i="3"/>
  <c r="E82" i="3"/>
  <c r="G63" i="3"/>
  <c r="E63" i="3"/>
  <c r="E51" i="4"/>
  <c r="M51" i="3"/>
  <c r="F51" i="3"/>
  <c r="H51" i="3" s="1"/>
  <c r="N51" i="3" s="1"/>
  <c r="F50" i="3"/>
  <c r="F49" i="3" s="1"/>
  <c r="E49" i="3"/>
  <c r="E99" i="3"/>
  <c r="D250" i="3"/>
  <c r="D78" i="3"/>
  <c r="G249" i="2"/>
  <c r="G113" i="2"/>
  <c r="G99" i="2"/>
  <c r="G77" i="2"/>
  <c r="G71" i="2"/>
  <c r="J188" i="2"/>
  <c r="K188" i="2"/>
  <c r="F82" i="3" l="1"/>
  <c r="O84" i="3"/>
  <c r="O82" i="3" s="1"/>
  <c r="I82" i="3"/>
  <c r="H84" i="3"/>
  <c r="H82" i="3" s="1"/>
  <c r="I84" i="3"/>
  <c r="G50" i="3"/>
  <c r="G49" i="3" s="1"/>
  <c r="H49" i="3" s="1"/>
  <c r="N49" i="3" s="1"/>
  <c r="L49" i="3"/>
  <c r="I51" i="3"/>
  <c r="L51" i="3"/>
  <c r="O51" i="3"/>
  <c r="E62" i="2"/>
  <c r="E88" i="2"/>
  <c r="G62" i="2"/>
  <c r="G12" i="2"/>
  <c r="M51" i="2"/>
  <c r="F51" i="2"/>
  <c r="L51" i="2" s="1"/>
  <c r="F50" i="2"/>
  <c r="E49" i="2"/>
  <c r="E198" i="2"/>
  <c r="I49" i="3" l="1"/>
  <c r="M49" i="3"/>
  <c r="O49" i="3" s="1"/>
  <c r="H51" i="2"/>
  <c r="N51" i="2" s="1"/>
  <c r="I51" i="2"/>
  <c r="F49" i="2"/>
  <c r="L49" i="2" s="1"/>
  <c r="O51" i="2"/>
  <c r="G50" i="2"/>
  <c r="G49" i="2" s="1"/>
  <c r="J260" i="2"/>
  <c r="G88" i="2"/>
  <c r="I49" i="2" l="1"/>
  <c r="M49" i="2"/>
  <c r="H49" i="2"/>
  <c r="N49" i="2" s="1"/>
  <c r="M83" i="2"/>
  <c r="F83" i="2"/>
  <c r="F81" i="2" s="1"/>
  <c r="K81" i="2"/>
  <c r="J81" i="2"/>
  <c r="J88" i="2" s="1"/>
  <c r="G81" i="2"/>
  <c r="E81" i="2"/>
  <c r="E209" i="2"/>
  <c r="M81" i="2" l="1"/>
  <c r="O49" i="2"/>
  <c r="I81" i="2"/>
  <c r="N83" i="2"/>
  <c r="N81" i="2" s="1"/>
  <c r="H83" i="2"/>
  <c r="H81" i="2" s="1"/>
  <c r="O83" i="2"/>
  <c r="O81" i="2" s="1"/>
  <c r="I83" i="2"/>
  <c r="E160" i="2"/>
  <c r="M83" i="4"/>
  <c r="M81" i="4" s="1"/>
  <c r="F83" i="4"/>
  <c r="F81" i="4" s="1"/>
  <c r="K81" i="4"/>
  <c r="J81" i="4"/>
  <c r="G81" i="4"/>
  <c r="E81" i="4"/>
  <c r="C81" i="4"/>
  <c r="M51" i="4"/>
  <c r="F51" i="4"/>
  <c r="L51" i="4" s="1"/>
  <c r="F50" i="4"/>
  <c r="G50" i="4" s="1"/>
  <c r="G49" i="4" s="1"/>
  <c r="E49" i="4"/>
  <c r="C49" i="4"/>
  <c r="K188" i="1"/>
  <c r="G160" i="1"/>
  <c r="G31" i="1"/>
  <c r="G249" i="1"/>
  <c r="F49" i="4" l="1"/>
  <c r="L49" i="4" s="1"/>
  <c r="I81" i="4"/>
  <c r="H51" i="4"/>
  <c r="N51" i="4" s="1"/>
  <c r="N83" i="4"/>
  <c r="N81" i="4" s="1"/>
  <c r="H83" i="4"/>
  <c r="H81" i="4" s="1"/>
  <c r="O83" i="4"/>
  <c r="O81" i="4" s="1"/>
  <c r="I83" i="4"/>
  <c r="M49" i="4"/>
  <c r="I51" i="4"/>
  <c r="O51" i="4"/>
  <c r="J170" i="1"/>
  <c r="G99" i="1"/>
  <c r="G88" i="1"/>
  <c r="E78" i="1"/>
  <c r="I49" i="4" l="1"/>
  <c r="H49" i="4"/>
  <c r="N49" i="4" s="1"/>
  <c r="O49" i="4"/>
  <c r="E88" i="1" l="1"/>
  <c r="K81" i="1"/>
  <c r="J88" i="1"/>
  <c r="M83" i="1" l="1"/>
  <c r="J81" i="1"/>
  <c r="F83" i="1"/>
  <c r="F81" i="1" s="1"/>
  <c r="G81" i="1"/>
  <c r="E81" i="1"/>
  <c r="C81" i="1"/>
  <c r="T83" i="1" l="1"/>
  <c r="K88" i="1"/>
  <c r="N83" i="1"/>
  <c r="I81" i="1"/>
  <c r="M81" i="1"/>
  <c r="T81" i="1" s="1"/>
  <c r="O83" i="1"/>
  <c r="O81" i="1" s="1"/>
  <c r="H83" i="1"/>
  <c r="H81" i="1" s="1"/>
  <c r="I83" i="1"/>
  <c r="N81" i="1" l="1"/>
  <c r="S81" i="1" s="1"/>
  <c r="S83" i="1"/>
  <c r="M51" i="1"/>
  <c r="F51" i="1"/>
  <c r="F50" i="1"/>
  <c r="E49" i="1"/>
  <c r="E62" i="1" s="1"/>
  <c r="C49" i="1"/>
  <c r="C83" i="2" l="1"/>
  <c r="F49" i="1"/>
  <c r="T51" i="1"/>
  <c r="O51" i="1"/>
  <c r="G50" i="1"/>
  <c r="G49" i="1" s="1"/>
  <c r="I49" i="1" s="1"/>
  <c r="L49" i="1"/>
  <c r="H51" i="1"/>
  <c r="N51" i="1" s="1"/>
  <c r="C51" i="3" s="1"/>
  <c r="I51" i="1"/>
  <c r="L51" i="1"/>
  <c r="C49" i="3" l="1"/>
  <c r="T51" i="3"/>
  <c r="S51" i="3"/>
  <c r="S83" i="2"/>
  <c r="C81" i="2"/>
  <c r="T81" i="2" s="1"/>
  <c r="T83" i="2"/>
  <c r="S51" i="1"/>
  <c r="C51" i="2"/>
  <c r="G62" i="1"/>
  <c r="M49" i="1"/>
  <c r="H49" i="1"/>
  <c r="N49" i="1" s="1"/>
  <c r="S49" i="1" s="1"/>
  <c r="D114" i="1"/>
  <c r="D78" i="1"/>
  <c r="S81" i="2" l="1"/>
  <c r="S49" i="3"/>
  <c r="T49" i="3"/>
  <c r="C49" i="2"/>
  <c r="S51" i="2"/>
  <c r="T51" i="2"/>
  <c r="T49" i="1"/>
  <c r="O49" i="1"/>
  <c r="F114" i="1"/>
  <c r="S84" i="3" l="1"/>
  <c r="C82" i="3"/>
  <c r="S49" i="2"/>
  <c r="T49" i="2"/>
  <c r="J112" i="2"/>
  <c r="J179" i="1" l="1"/>
  <c r="J180" i="1" l="1"/>
  <c r="J87" i="1"/>
  <c r="K70" i="1" l="1"/>
  <c r="J70" i="1"/>
  <c r="J44" i="2" l="1"/>
  <c r="J259" i="2" l="1"/>
  <c r="G87" i="2"/>
  <c r="J240" i="2" l="1"/>
  <c r="J238" i="2" s="1"/>
  <c r="K248" i="1" l="1"/>
  <c r="J248" i="1"/>
  <c r="G248" i="1"/>
  <c r="K233" i="1"/>
  <c r="G233" i="1"/>
  <c r="K186" i="1"/>
  <c r="J186" i="1"/>
  <c r="G186" i="1"/>
  <c r="G168" i="1"/>
  <c r="K151" i="1"/>
  <c r="J151" i="1"/>
  <c r="G151" i="1"/>
  <c r="K127" i="1"/>
  <c r="J127" i="1"/>
  <c r="G127" i="1"/>
  <c r="G119" i="1"/>
  <c r="G112" i="1"/>
  <c r="J105" i="1"/>
  <c r="G105" i="1"/>
  <c r="K98" i="1"/>
  <c r="J98" i="1"/>
  <c r="G98" i="1"/>
  <c r="K76" i="1"/>
  <c r="G76" i="1"/>
  <c r="G70" i="1"/>
  <c r="K55" i="1"/>
  <c r="J55" i="1"/>
  <c r="G55" i="1"/>
  <c r="K39" i="1"/>
  <c r="G39" i="1"/>
  <c r="F100" i="1" l="1"/>
  <c r="L100" i="1" s="1"/>
  <c r="J178" i="1" l="1"/>
  <c r="J86" i="1" l="1"/>
  <c r="X100" i="3"/>
  <c r="W99" i="2"/>
  <c r="M281" i="3" l="1"/>
  <c r="D281" i="3"/>
  <c r="D280" i="3"/>
  <c r="D279" i="3"/>
  <c r="D278" i="3"/>
  <c r="D280" i="2"/>
  <c r="D279" i="2"/>
  <c r="D278" i="2"/>
  <c r="D277" i="2"/>
  <c r="D280" i="1"/>
  <c r="D279" i="1"/>
  <c r="D278" i="1"/>
  <c r="D277" i="1"/>
  <c r="R280" i="2"/>
  <c r="R279" i="2"/>
  <c r="R278" i="2"/>
  <c r="R277" i="2"/>
  <c r="R256" i="2"/>
  <c r="R255" i="2"/>
  <c r="R254" i="2"/>
  <c r="R251" i="2"/>
  <c r="R250" i="2"/>
  <c r="R249" i="2"/>
  <c r="R236" i="2"/>
  <c r="R235" i="2"/>
  <c r="R234" i="2"/>
  <c r="R221" i="2"/>
  <c r="R220" i="2"/>
  <c r="R219" i="2"/>
  <c r="R216" i="2"/>
  <c r="R215" i="2"/>
  <c r="R214" i="2"/>
  <c r="R210" i="2"/>
  <c r="R209" i="2"/>
  <c r="R208" i="2"/>
  <c r="R204" i="2"/>
  <c r="R203" i="2"/>
  <c r="R202" i="2"/>
  <c r="R199" i="2"/>
  <c r="R198" i="2"/>
  <c r="R197" i="2"/>
  <c r="R194" i="2"/>
  <c r="R193" i="2"/>
  <c r="R192" i="2"/>
  <c r="R189" i="2"/>
  <c r="R188" i="2"/>
  <c r="R187" i="2"/>
  <c r="R176" i="2"/>
  <c r="R175" i="2"/>
  <c r="R174" i="2"/>
  <c r="R171" i="2"/>
  <c r="R170" i="2"/>
  <c r="R169" i="2"/>
  <c r="R166" i="2"/>
  <c r="R165" i="2"/>
  <c r="R164" i="2"/>
  <c r="R161" i="2"/>
  <c r="R160" i="2"/>
  <c r="R159" i="2"/>
  <c r="R154" i="2"/>
  <c r="R153" i="2"/>
  <c r="R152" i="2"/>
  <c r="R149" i="2"/>
  <c r="R148" i="2"/>
  <c r="R147" i="2"/>
  <c r="R143" i="2"/>
  <c r="R142" i="2"/>
  <c r="R141" i="2"/>
  <c r="R135" i="2"/>
  <c r="R134" i="2"/>
  <c r="R133" i="2"/>
  <c r="R130" i="2"/>
  <c r="R129" i="2"/>
  <c r="R128" i="2"/>
  <c r="R122" i="2"/>
  <c r="R121" i="2"/>
  <c r="R120" i="2"/>
  <c r="R116" i="2"/>
  <c r="R115" i="2"/>
  <c r="R114" i="2"/>
  <c r="R113" i="2"/>
  <c r="R108" i="2"/>
  <c r="R107" i="2"/>
  <c r="R106" i="2"/>
  <c r="R101" i="2"/>
  <c r="R100" i="2"/>
  <c r="R99" i="2"/>
  <c r="R79" i="2"/>
  <c r="R78" i="2"/>
  <c r="R77" i="2"/>
  <c r="R74" i="2"/>
  <c r="R73" i="2"/>
  <c r="R72" i="2"/>
  <c r="R71" i="2"/>
  <c r="R58" i="2"/>
  <c r="R57" i="2"/>
  <c r="R56" i="2"/>
  <c r="R47" i="2"/>
  <c r="R46" i="2"/>
  <c r="R45" i="2"/>
  <c r="R42" i="2"/>
  <c r="R41" i="2"/>
  <c r="R40" i="2"/>
  <c r="R37" i="2"/>
  <c r="R36" i="2"/>
  <c r="R35" i="2"/>
  <c r="R32" i="2"/>
  <c r="R31" i="2"/>
  <c r="R30" i="2"/>
  <c r="R20" i="2"/>
  <c r="R19" i="2"/>
  <c r="R18" i="2"/>
  <c r="R15" i="2"/>
  <c r="R14" i="2"/>
  <c r="R13" i="2"/>
  <c r="R280" i="1"/>
  <c r="Q280" i="1"/>
  <c r="R279" i="1"/>
  <c r="Q279" i="1"/>
  <c r="R278" i="1"/>
  <c r="Q278" i="1"/>
  <c r="R277" i="1"/>
  <c r="Q277" i="1"/>
  <c r="R256" i="1"/>
  <c r="Q256" i="1"/>
  <c r="R255" i="1"/>
  <c r="Q255" i="1"/>
  <c r="R254" i="1"/>
  <c r="Q254" i="1"/>
  <c r="R251" i="1"/>
  <c r="Q251" i="1"/>
  <c r="R250" i="1"/>
  <c r="Q250" i="1"/>
  <c r="R249" i="1"/>
  <c r="Q249" i="1"/>
  <c r="R236" i="1"/>
  <c r="Q236" i="1"/>
  <c r="R235" i="1"/>
  <c r="Q235" i="1"/>
  <c r="R234" i="1"/>
  <c r="Q234" i="1"/>
  <c r="R221" i="1"/>
  <c r="Q221" i="1"/>
  <c r="R220" i="1"/>
  <c r="Q220" i="1"/>
  <c r="R219" i="1"/>
  <c r="Q219" i="1"/>
  <c r="R216" i="1"/>
  <c r="Q216" i="1"/>
  <c r="R215" i="1"/>
  <c r="Q215" i="1"/>
  <c r="R214" i="1"/>
  <c r="Q214" i="1"/>
  <c r="R210" i="1"/>
  <c r="Q210" i="1"/>
  <c r="R209" i="1"/>
  <c r="Q209" i="1"/>
  <c r="R208" i="1"/>
  <c r="Q208" i="1"/>
  <c r="R204" i="1"/>
  <c r="Q204" i="1"/>
  <c r="R203" i="1"/>
  <c r="Q203" i="1"/>
  <c r="R202" i="1"/>
  <c r="Q202" i="1"/>
  <c r="R199" i="1"/>
  <c r="Q199" i="1"/>
  <c r="R198" i="1"/>
  <c r="Q198" i="1"/>
  <c r="R197" i="1"/>
  <c r="Q197" i="1"/>
  <c r="R194" i="1"/>
  <c r="Q194" i="1"/>
  <c r="R193" i="1"/>
  <c r="Q193" i="1"/>
  <c r="R192" i="1"/>
  <c r="Q192" i="1"/>
  <c r="R189" i="1"/>
  <c r="Q189" i="1"/>
  <c r="R188" i="1"/>
  <c r="Q188" i="1"/>
  <c r="R187" i="1"/>
  <c r="Q187" i="1"/>
  <c r="R176" i="1"/>
  <c r="Q176" i="1"/>
  <c r="R175" i="1"/>
  <c r="Q175" i="1"/>
  <c r="R174" i="1"/>
  <c r="Q174" i="1"/>
  <c r="R171" i="1"/>
  <c r="Q171" i="1"/>
  <c r="R170" i="1"/>
  <c r="Q170" i="1"/>
  <c r="R169" i="1"/>
  <c r="Q169" i="1"/>
  <c r="R166" i="1"/>
  <c r="Q166" i="1"/>
  <c r="R165" i="1"/>
  <c r="Q165" i="1"/>
  <c r="R164" i="1"/>
  <c r="Q164" i="1"/>
  <c r="R161" i="1"/>
  <c r="Q161" i="1"/>
  <c r="R160" i="1"/>
  <c r="Q160" i="1"/>
  <c r="R159" i="1"/>
  <c r="Q159" i="1"/>
  <c r="R154" i="1"/>
  <c r="Q154" i="1"/>
  <c r="R153" i="1"/>
  <c r="Q153" i="1"/>
  <c r="R152" i="1"/>
  <c r="Q152" i="1"/>
  <c r="R149" i="1"/>
  <c r="Q149" i="1"/>
  <c r="R148" i="1"/>
  <c r="Q148" i="1"/>
  <c r="R147" i="1"/>
  <c r="Q147" i="1"/>
  <c r="R143" i="1"/>
  <c r="Q143" i="1"/>
  <c r="R142" i="1"/>
  <c r="Q142" i="1"/>
  <c r="R141" i="1"/>
  <c r="Q141" i="1"/>
  <c r="R135" i="1"/>
  <c r="Q135" i="1"/>
  <c r="R134" i="1"/>
  <c r="Q134" i="1"/>
  <c r="R133" i="1"/>
  <c r="Q133" i="1"/>
  <c r="R130" i="1"/>
  <c r="Q130" i="1"/>
  <c r="R129" i="1"/>
  <c r="Q129" i="1"/>
  <c r="R128" i="1"/>
  <c r="Q128" i="1"/>
  <c r="R122" i="1"/>
  <c r="Q122" i="1"/>
  <c r="R121" i="1"/>
  <c r="Q121" i="1"/>
  <c r="R120" i="1"/>
  <c r="Q120" i="1"/>
  <c r="R116" i="1"/>
  <c r="Q116" i="1"/>
  <c r="R115" i="1"/>
  <c r="Q115" i="1"/>
  <c r="R114" i="1"/>
  <c r="Q114" i="1"/>
  <c r="R113" i="1"/>
  <c r="Q113" i="1"/>
  <c r="R108" i="1"/>
  <c r="Q108" i="1"/>
  <c r="R107" i="1"/>
  <c r="Q107" i="1"/>
  <c r="R106" i="1"/>
  <c r="Q106" i="1"/>
  <c r="R101" i="1"/>
  <c r="Q101" i="1"/>
  <c r="R100" i="1"/>
  <c r="Q100" i="1"/>
  <c r="R99" i="1"/>
  <c r="Q99" i="1"/>
  <c r="R79" i="1"/>
  <c r="Q79" i="1"/>
  <c r="R78" i="1"/>
  <c r="Q78" i="1"/>
  <c r="R77" i="1"/>
  <c r="Q77" i="1"/>
  <c r="R74" i="1"/>
  <c r="Q74" i="1"/>
  <c r="R73" i="1"/>
  <c r="Q73" i="1"/>
  <c r="R72" i="1"/>
  <c r="Q72" i="1"/>
  <c r="R71" i="1"/>
  <c r="Q71" i="1"/>
  <c r="R58" i="1"/>
  <c r="Q58" i="1"/>
  <c r="R57" i="1"/>
  <c r="Q57" i="1"/>
  <c r="R56" i="1"/>
  <c r="Q56" i="1"/>
  <c r="R47" i="1"/>
  <c r="Q47" i="1"/>
  <c r="R46" i="1"/>
  <c r="Q46" i="1"/>
  <c r="R45" i="1"/>
  <c r="Q45" i="1"/>
  <c r="R42" i="1"/>
  <c r="Q42" i="1"/>
  <c r="R41" i="1"/>
  <c r="Q41" i="1"/>
  <c r="R40" i="1"/>
  <c r="Q40" i="1"/>
  <c r="R37" i="1"/>
  <c r="Q37" i="1"/>
  <c r="R36" i="1"/>
  <c r="Q36" i="1"/>
  <c r="R35" i="1"/>
  <c r="Q35" i="1"/>
  <c r="R32" i="1"/>
  <c r="Q32" i="1"/>
  <c r="R31" i="1"/>
  <c r="Q31" i="1"/>
  <c r="R30" i="1"/>
  <c r="Q30" i="1"/>
  <c r="R20" i="1"/>
  <c r="Q20" i="1"/>
  <c r="R19" i="1"/>
  <c r="Q19" i="1"/>
  <c r="R18" i="1"/>
  <c r="Q18" i="1"/>
  <c r="R15" i="1"/>
  <c r="Q15" i="1"/>
  <c r="R14" i="1"/>
  <c r="Q14" i="1"/>
  <c r="R13" i="1"/>
  <c r="Q13" i="1"/>
  <c r="D257" i="3"/>
  <c r="D256" i="3"/>
  <c r="D255" i="3"/>
  <c r="D252" i="3"/>
  <c r="D237" i="3"/>
  <c r="D236" i="3"/>
  <c r="D235" i="3"/>
  <c r="D222" i="3"/>
  <c r="D221" i="3"/>
  <c r="D220" i="3"/>
  <c r="D217" i="3"/>
  <c r="D216" i="3"/>
  <c r="D215" i="3"/>
  <c r="D211" i="3"/>
  <c r="D210" i="3"/>
  <c r="D209" i="3"/>
  <c r="D205" i="3"/>
  <c r="D204" i="3"/>
  <c r="D203" i="3"/>
  <c r="D200" i="3"/>
  <c r="D199" i="3"/>
  <c r="D198" i="3"/>
  <c r="D195" i="3"/>
  <c r="D194" i="3"/>
  <c r="D193" i="3"/>
  <c r="D190" i="3"/>
  <c r="D189" i="3"/>
  <c r="D188" i="3"/>
  <c r="D177" i="3"/>
  <c r="D176" i="3"/>
  <c r="D175" i="3"/>
  <c r="D172" i="3"/>
  <c r="D170" i="3"/>
  <c r="D167" i="3"/>
  <c r="D166" i="3"/>
  <c r="D165" i="3"/>
  <c r="D162" i="3"/>
  <c r="D161" i="3"/>
  <c r="D160" i="3"/>
  <c r="D155" i="3"/>
  <c r="D154" i="3"/>
  <c r="D153" i="3"/>
  <c r="D150" i="3"/>
  <c r="D149" i="3"/>
  <c r="D148" i="3"/>
  <c r="D144" i="3"/>
  <c r="D143" i="3"/>
  <c r="D142" i="3"/>
  <c r="D136" i="3"/>
  <c r="D135" i="3"/>
  <c r="D134" i="3"/>
  <c r="D131" i="3"/>
  <c r="D130" i="3"/>
  <c r="D129" i="3"/>
  <c r="D123" i="3"/>
  <c r="D122" i="3"/>
  <c r="D121" i="3"/>
  <c r="D117" i="3"/>
  <c r="D116" i="3"/>
  <c r="D109" i="3"/>
  <c r="D107" i="3"/>
  <c r="D102" i="3"/>
  <c r="D80" i="3"/>
  <c r="D75" i="3"/>
  <c r="D74" i="3"/>
  <c r="D73" i="3"/>
  <c r="D72" i="3"/>
  <c r="D59" i="3"/>
  <c r="D47" i="3"/>
  <c r="D46" i="3"/>
  <c r="D45" i="3"/>
  <c r="D42" i="3"/>
  <c r="D41" i="3"/>
  <c r="D40" i="3"/>
  <c r="D37" i="3"/>
  <c r="D36" i="3"/>
  <c r="D35" i="3"/>
  <c r="D32" i="3"/>
  <c r="D31" i="3"/>
  <c r="D30" i="3"/>
  <c r="D20" i="3"/>
  <c r="D19" i="3"/>
  <c r="D18" i="3"/>
  <c r="D15" i="3"/>
  <c r="D13" i="3"/>
  <c r="D256" i="2"/>
  <c r="D255" i="2"/>
  <c r="D254" i="2"/>
  <c r="D251" i="2"/>
  <c r="D236" i="2"/>
  <c r="D235" i="2"/>
  <c r="D234" i="2"/>
  <c r="D221" i="2"/>
  <c r="D220" i="2"/>
  <c r="D219" i="2"/>
  <c r="D216" i="2"/>
  <c r="D215" i="2"/>
  <c r="D214" i="2"/>
  <c r="D210" i="2"/>
  <c r="D209" i="2"/>
  <c r="D208" i="2"/>
  <c r="D204" i="2"/>
  <c r="D203" i="2"/>
  <c r="D202" i="2"/>
  <c r="D199" i="2"/>
  <c r="D198" i="2"/>
  <c r="D197" i="2"/>
  <c r="D194" i="2"/>
  <c r="D193" i="2"/>
  <c r="D192" i="2"/>
  <c r="D189" i="2"/>
  <c r="D188" i="2"/>
  <c r="D187" i="2"/>
  <c r="D176" i="2"/>
  <c r="D175" i="2"/>
  <c r="D174" i="2"/>
  <c r="D171" i="2"/>
  <c r="D169" i="2"/>
  <c r="D166" i="2"/>
  <c r="D165" i="2"/>
  <c r="D164" i="2"/>
  <c r="D161" i="2"/>
  <c r="D160" i="2"/>
  <c r="D159" i="2"/>
  <c r="D154" i="2"/>
  <c r="D153" i="2"/>
  <c r="D152" i="2"/>
  <c r="D149" i="2"/>
  <c r="D148" i="2"/>
  <c r="D147" i="2"/>
  <c r="D143" i="2"/>
  <c r="D142" i="2"/>
  <c r="D141" i="2"/>
  <c r="D135" i="2"/>
  <c r="D134" i="2"/>
  <c r="D133" i="2"/>
  <c r="D130" i="2"/>
  <c r="D129" i="2"/>
  <c r="D128" i="2"/>
  <c r="D122" i="2"/>
  <c r="D121" i="2"/>
  <c r="D120" i="2"/>
  <c r="D116" i="2"/>
  <c r="D115" i="2"/>
  <c r="D108" i="2"/>
  <c r="D106" i="2"/>
  <c r="D101" i="2"/>
  <c r="D79" i="2"/>
  <c r="D74" i="2"/>
  <c r="D73" i="2"/>
  <c r="D72" i="2"/>
  <c r="D71" i="2"/>
  <c r="D58" i="2"/>
  <c r="D57" i="2"/>
  <c r="D47" i="2"/>
  <c r="D46" i="2"/>
  <c r="D45" i="2"/>
  <c r="D42" i="2"/>
  <c r="D41" i="2"/>
  <c r="D40" i="2"/>
  <c r="D37" i="2"/>
  <c r="D36" i="2"/>
  <c r="D35" i="2"/>
  <c r="D32" i="2"/>
  <c r="D31" i="2"/>
  <c r="D30" i="2"/>
  <c r="D20" i="2"/>
  <c r="D19" i="2"/>
  <c r="D18" i="2"/>
  <c r="D15" i="2"/>
  <c r="D13" i="2"/>
  <c r="AB262" i="3"/>
  <c r="AA262" i="3"/>
  <c r="Z262" i="3"/>
  <c r="X262" i="3"/>
  <c r="W262" i="3"/>
  <c r="V262" i="3"/>
  <c r="AB261" i="3"/>
  <c r="AA261" i="3"/>
  <c r="Z261" i="3"/>
  <c r="X261" i="3"/>
  <c r="W261" i="3"/>
  <c r="V261" i="3"/>
  <c r="AB260" i="3"/>
  <c r="AA260" i="3"/>
  <c r="Z260" i="3"/>
  <c r="X260" i="3"/>
  <c r="W260" i="3"/>
  <c r="V260" i="3"/>
  <c r="AB254" i="3"/>
  <c r="AA254" i="3"/>
  <c r="Z254" i="3"/>
  <c r="X254" i="3"/>
  <c r="W254" i="3"/>
  <c r="V254" i="3"/>
  <c r="AB249" i="3"/>
  <c r="AA249" i="3"/>
  <c r="Z249" i="3"/>
  <c r="X249" i="3"/>
  <c r="W249" i="3"/>
  <c r="V249" i="3"/>
  <c r="AB242" i="3"/>
  <c r="AA242" i="3"/>
  <c r="Z242" i="3"/>
  <c r="X242" i="3"/>
  <c r="W242" i="3"/>
  <c r="V242" i="3"/>
  <c r="AB241" i="3"/>
  <c r="AA241" i="3"/>
  <c r="Z241" i="3"/>
  <c r="X241" i="3"/>
  <c r="W241" i="3"/>
  <c r="V241" i="3"/>
  <c r="AB240" i="3"/>
  <c r="AA240" i="3"/>
  <c r="Z240" i="3"/>
  <c r="X240" i="3"/>
  <c r="W240" i="3"/>
  <c r="V240" i="3"/>
  <c r="AB234" i="3"/>
  <c r="AA234" i="3"/>
  <c r="Z234" i="3"/>
  <c r="X234" i="3"/>
  <c r="W234" i="3"/>
  <c r="V234" i="3"/>
  <c r="AB227" i="3"/>
  <c r="AA227" i="3"/>
  <c r="Z227" i="3"/>
  <c r="X227" i="3"/>
  <c r="W227" i="3"/>
  <c r="V227" i="3"/>
  <c r="AB226" i="3"/>
  <c r="AA226" i="3"/>
  <c r="Z226" i="3"/>
  <c r="X226" i="3"/>
  <c r="W226" i="3"/>
  <c r="V226" i="3"/>
  <c r="AB225" i="3"/>
  <c r="AA225" i="3"/>
  <c r="Z225" i="3"/>
  <c r="Z224" i="3" s="1"/>
  <c r="X225" i="3"/>
  <c r="W225" i="3"/>
  <c r="V225" i="3"/>
  <c r="AB219" i="3"/>
  <c r="AA219" i="3"/>
  <c r="Z219" i="3"/>
  <c r="X219" i="3"/>
  <c r="W219" i="3"/>
  <c r="V219" i="3"/>
  <c r="AB214" i="3"/>
  <c r="AA214" i="3"/>
  <c r="Z214" i="3"/>
  <c r="X214" i="3"/>
  <c r="W214" i="3"/>
  <c r="V214" i="3"/>
  <c r="AB208" i="3"/>
  <c r="AA208" i="3"/>
  <c r="Z208" i="3"/>
  <c r="X208" i="3"/>
  <c r="W208" i="3"/>
  <c r="V208" i="3"/>
  <c r="AB202" i="3"/>
  <c r="AA202" i="3"/>
  <c r="Z202" i="3"/>
  <c r="X202" i="3"/>
  <c r="W202" i="3"/>
  <c r="V202" i="3"/>
  <c r="AB197" i="3"/>
  <c r="AA197" i="3"/>
  <c r="Z197" i="3"/>
  <c r="X197" i="3"/>
  <c r="W197" i="3"/>
  <c r="V197" i="3"/>
  <c r="AB192" i="3"/>
  <c r="AA192" i="3"/>
  <c r="Z192" i="3"/>
  <c r="X192" i="3"/>
  <c r="W192" i="3"/>
  <c r="V192" i="3"/>
  <c r="AB187" i="3"/>
  <c r="AA187" i="3"/>
  <c r="Z187" i="3"/>
  <c r="X187" i="3"/>
  <c r="W187" i="3"/>
  <c r="V187" i="3"/>
  <c r="AB183" i="3"/>
  <c r="AA183" i="3"/>
  <c r="Z183" i="3"/>
  <c r="X183" i="3"/>
  <c r="W183" i="3"/>
  <c r="V183" i="3"/>
  <c r="AB182" i="3"/>
  <c r="AA182" i="3"/>
  <c r="Z182" i="3"/>
  <c r="X182" i="3"/>
  <c r="W182" i="3"/>
  <c r="V182" i="3"/>
  <c r="AB181" i="3"/>
  <c r="AA181" i="3"/>
  <c r="Z181" i="3"/>
  <c r="X181" i="3"/>
  <c r="W181" i="3"/>
  <c r="V181" i="3"/>
  <c r="AB180" i="3"/>
  <c r="AA180" i="3"/>
  <c r="Z180" i="3"/>
  <c r="X180" i="3"/>
  <c r="W180" i="3"/>
  <c r="V180" i="3"/>
  <c r="AB174" i="3"/>
  <c r="AA174" i="3"/>
  <c r="Z174" i="3"/>
  <c r="X174" i="3"/>
  <c r="W174" i="3"/>
  <c r="V174" i="3"/>
  <c r="AB169" i="3"/>
  <c r="AA169" i="3"/>
  <c r="Z169" i="3"/>
  <c r="X169" i="3"/>
  <c r="W169" i="3"/>
  <c r="V169" i="3"/>
  <c r="AB164" i="3"/>
  <c r="AA164" i="3"/>
  <c r="Z164" i="3"/>
  <c r="X164" i="3"/>
  <c r="W164" i="3"/>
  <c r="V164" i="3"/>
  <c r="AB159" i="3"/>
  <c r="AA159" i="3"/>
  <c r="Z159" i="3"/>
  <c r="X159" i="3"/>
  <c r="W159" i="3"/>
  <c r="V159" i="3"/>
  <c r="AB152" i="3"/>
  <c r="AA152" i="3"/>
  <c r="Z152" i="3"/>
  <c r="X152" i="3"/>
  <c r="W152" i="3"/>
  <c r="V152" i="3"/>
  <c r="AB147" i="3"/>
  <c r="AA147" i="3"/>
  <c r="Z147" i="3"/>
  <c r="X147" i="3"/>
  <c r="W147" i="3"/>
  <c r="V147" i="3"/>
  <c r="AB141" i="3"/>
  <c r="AA141" i="3"/>
  <c r="Z141" i="3"/>
  <c r="X141" i="3"/>
  <c r="W141" i="3"/>
  <c r="V141" i="3"/>
  <c r="AB133" i="3"/>
  <c r="AA133" i="3"/>
  <c r="Z133" i="3"/>
  <c r="X133" i="3"/>
  <c r="W133" i="3"/>
  <c r="V133" i="3"/>
  <c r="AB128" i="3"/>
  <c r="AA128" i="3"/>
  <c r="Z128" i="3"/>
  <c r="X128" i="3"/>
  <c r="W128" i="3"/>
  <c r="V128" i="3"/>
  <c r="AB120" i="3"/>
  <c r="AA120" i="3"/>
  <c r="Z120" i="3"/>
  <c r="X120" i="3"/>
  <c r="W120" i="3"/>
  <c r="V120" i="3"/>
  <c r="AB113" i="3"/>
  <c r="AA113" i="3"/>
  <c r="Z113" i="3"/>
  <c r="X113" i="3"/>
  <c r="W113" i="3"/>
  <c r="V113" i="3"/>
  <c r="AB106" i="3"/>
  <c r="AA106" i="3"/>
  <c r="Z106" i="3"/>
  <c r="X106" i="3"/>
  <c r="W106" i="3"/>
  <c r="V106" i="3"/>
  <c r="AB99" i="3"/>
  <c r="AA99" i="3"/>
  <c r="Z99" i="3"/>
  <c r="X99" i="3"/>
  <c r="W99" i="3"/>
  <c r="V99" i="3"/>
  <c r="AB91" i="3"/>
  <c r="AA91" i="3"/>
  <c r="Z91" i="3"/>
  <c r="X91" i="3"/>
  <c r="W91" i="3"/>
  <c r="V91" i="3"/>
  <c r="AB90" i="3"/>
  <c r="AA90" i="3"/>
  <c r="Z90" i="3"/>
  <c r="X90" i="3"/>
  <c r="W90" i="3"/>
  <c r="V90" i="3"/>
  <c r="AB89" i="3"/>
  <c r="AA89" i="3"/>
  <c r="Z89" i="3"/>
  <c r="X89" i="3"/>
  <c r="W89" i="3"/>
  <c r="V89" i="3"/>
  <c r="AB88" i="3"/>
  <c r="AA88" i="3"/>
  <c r="Z88" i="3"/>
  <c r="X88" i="3"/>
  <c r="W88" i="3"/>
  <c r="V88" i="3"/>
  <c r="AB77" i="3"/>
  <c r="AA77" i="3"/>
  <c r="Z77" i="3"/>
  <c r="X77" i="3"/>
  <c r="W77" i="3"/>
  <c r="V77" i="3"/>
  <c r="AB71" i="3"/>
  <c r="AA71" i="3"/>
  <c r="Z71" i="3"/>
  <c r="X71" i="3"/>
  <c r="W71" i="3"/>
  <c r="V71" i="3"/>
  <c r="AB64" i="3"/>
  <c r="AA64" i="3"/>
  <c r="Z64" i="3"/>
  <c r="X64" i="3"/>
  <c r="W64" i="3"/>
  <c r="V64" i="3"/>
  <c r="AB63" i="3"/>
  <c r="AA63" i="3"/>
  <c r="Z63" i="3"/>
  <c r="X63" i="3"/>
  <c r="W63" i="3"/>
  <c r="V63" i="3"/>
  <c r="AB62" i="3"/>
  <c r="AA62" i="3"/>
  <c r="Z62" i="3"/>
  <c r="X62" i="3"/>
  <c r="W62" i="3"/>
  <c r="V62" i="3"/>
  <c r="AB56" i="3"/>
  <c r="AA56" i="3"/>
  <c r="Z56" i="3"/>
  <c r="X56" i="3"/>
  <c r="W56" i="3"/>
  <c r="V56" i="3"/>
  <c r="AB44" i="3"/>
  <c r="AA44" i="3"/>
  <c r="Z44" i="3"/>
  <c r="X44" i="3"/>
  <c r="W44" i="3"/>
  <c r="V44" i="3"/>
  <c r="AB39" i="3"/>
  <c r="AA39" i="3"/>
  <c r="Z39" i="3"/>
  <c r="X39" i="3"/>
  <c r="W39" i="3"/>
  <c r="V39" i="3"/>
  <c r="AB34" i="3"/>
  <c r="AA34" i="3"/>
  <c r="Z34" i="3"/>
  <c r="X34" i="3"/>
  <c r="W34" i="3"/>
  <c r="V34" i="3"/>
  <c r="AB29" i="3"/>
  <c r="AA29" i="3"/>
  <c r="Z29" i="3"/>
  <c r="X29" i="3"/>
  <c r="W29" i="3"/>
  <c r="V29" i="3"/>
  <c r="AB25" i="3"/>
  <c r="AA25" i="3"/>
  <c r="Z25" i="3"/>
  <c r="X25" i="3"/>
  <c r="W25" i="3"/>
  <c r="V25" i="3"/>
  <c r="AB24" i="3"/>
  <c r="AA24" i="3"/>
  <c r="Z24" i="3"/>
  <c r="X24" i="3"/>
  <c r="W24" i="3"/>
  <c r="V24" i="3"/>
  <c r="AB23" i="3"/>
  <c r="AA23" i="3"/>
  <c r="Z23" i="3"/>
  <c r="X23" i="3"/>
  <c r="W23" i="3"/>
  <c r="V23" i="3"/>
  <c r="AB17" i="3"/>
  <c r="AA17" i="3"/>
  <c r="Z17" i="3"/>
  <c r="X17" i="3"/>
  <c r="W17" i="3"/>
  <c r="V17" i="3"/>
  <c r="AB12" i="3"/>
  <c r="AA12" i="3"/>
  <c r="Z12" i="3"/>
  <c r="X12" i="3"/>
  <c r="W12" i="3"/>
  <c r="V12" i="3"/>
  <c r="AB261" i="2"/>
  <c r="AA261" i="2"/>
  <c r="Z261" i="2"/>
  <c r="X261" i="2"/>
  <c r="W261" i="2"/>
  <c r="V261" i="2"/>
  <c r="AB260" i="2"/>
  <c r="AA260" i="2"/>
  <c r="Z260" i="2"/>
  <c r="X260" i="2"/>
  <c r="W260" i="2"/>
  <c r="V260" i="2"/>
  <c r="AB259" i="2"/>
  <c r="AA259" i="2"/>
  <c r="Z259" i="2"/>
  <c r="X259" i="2"/>
  <c r="W259" i="2"/>
  <c r="V259" i="2"/>
  <c r="AB253" i="2"/>
  <c r="AA253" i="2"/>
  <c r="Z253" i="2"/>
  <c r="X253" i="2"/>
  <c r="W253" i="2"/>
  <c r="V253" i="2"/>
  <c r="AB248" i="2"/>
  <c r="AA248" i="2"/>
  <c r="Z248" i="2"/>
  <c r="X248" i="2"/>
  <c r="W248" i="2"/>
  <c r="V248" i="2"/>
  <c r="AB241" i="2"/>
  <c r="AA241" i="2"/>
  <c r="Z241" i="2"/>
  <c r="X241" i="2"/>
  <c r="W241" i="2"/>
  <c r="V241" i="2"/>
  <c r="AB240" i="2"/>
  <c r="AA240" i="2"/>
  <c r="Z240" i="2"/>
  <c r="X240" i="2"/>
  <c r="W240" i="2"/>
  <c r="V240" i="2"/>
  <c r="AB239" i="2"/>
  <c r="AA239" i="2"/>
  <c r="Z239" i="2"/>
  <c r="X239" i="2"/>
  <c r="W239" i="2"/>
  <c r="V239" i="2"/>
  <c r="AB233" i="2"/>
  <c r="AA233" i="2"/>
  <c r="Z233" i="2"/>
  <c r="X233" i="2"/>
  <c r="W233" i="2"/>
  <c r="V233" i="2"/>
  <c r="AB226" i="2"/>
  <c r="AA226" i="2"/>
  <c r="Z226" i="2"/>
  <c r="X226" i="2"/>
  <c r="W226" i="2"/>
  <c r="V226" i="2"/>
  <c r="AB225" i="2"/>
  <c r="AA225" i="2"/>
  <c r="Z225" i="2"/>
  <c r="X225" i="2"/>
  <c r="W225" i="2"/>
  <c r="V225" i="2"/>
  <c r="AB224" i="2"/>
  <c r="AA224" i="2"/>
  <c r="Z224" i="2"/>
  <c r="X224" i="2"/>
  <c r="W224" i="2"/>
  <c r="V224" i="2"/>
  <c r="AB218" i="2"/>
  <c r="AA218" i="2"/>
  <c r="Z218" i="2"/>
  <c r="X218" i="2"/>
  <c r="W218" i="2"/>
  <c r="V218" i="2"/>
  <c r="AB213" i="2"/>
  <c r="AA213" i="2"/>
  <c r="Z213" i="2"/>
  <c r="X213" i="2"/>
  <c r="W213" i="2"/>
  <c r="V213" i="2"/>
  <c r="AB207" i="2"/>
  <c r="AA207" i="2"/>
  <c r="Z207" i="2"/>
  <c r="X207" i="2"/>
  <c r="W207" i="2"/>
  <c r="V207" i="2"/>
  <c r="AB201" i="2"/>
  <c r="AA201" i="2"/>
  <c r="Z201" i="2"/>
  <c r="X201" i="2"/>
  <c r="W201" i="2"/>
  <c r="V201" i="2"/>
  <c r="AB196" i="2"/>
  <c r="AA196" i="2"/>
  <c r="Z196" i="2"/>
  <c r="X196" i="2"/>
  <c r="W196" i="2"/>
  <c r="V196" i="2"/>
  <c r="AB191" i="2"/>
  <c r="AA191" i="2"/>
  <c r="Z191" i="2"/>
  <c r="X191" i="2"/>
  <c r="W191" i="2"/>
  <c r="V191" i="2"/>
  <c r="AB186" i="2"/>
  <c r="AA186" i="2"/>
  <c r="Z186" i="2"/>
  <c r="X186" i="2"/>
  <c r="W186" i="2"/>
  <c r="V186" i="2"/>
  <c r="AB182" i="2"/>
  <c r="AA182" i="2"/>
  <c r="Z182" i="2"/>
  <c r="X182" i="2"/>
  <c r="W182" i="2"/>
  <c r="V182" i="2"/>
  <c r="AB181" i="2"/>
  <c r="AA181" i="2"/>
  <c r="Z181" i="2"/>
  <c r="X181" i="2"/>
  <c r="W181" i="2"/>
  <c r="V181" i="2"/>
  <c r="AB180" i="2"/>
  <c r="AA180" i="2"/>
  <c r="Z180" i="2"/>
  <c r="X180" i="2"/>
  <c r="W180" i="2"/>
  <c r="V180" i="2"/>
  <c r="AB179" i="2"/>
  <c r="AA179" i="2"/>
  <c r="Z179" i="2"/>
  <c r="X179" i="2"/>
  <c r="W179" i="2"/>
  <c r="V179" i="2"/>
  <c r="AB173" i="2"/>
  <c r="AA173" i="2"/>
  <c r="Z173" i="2"/>
  <c r="X173" i="2"/>
  <c r="W173" i="2"/>
  <c r="V173" i="2"/>
  <c r="AB168" i="2"/>
  <c r="AA168" i="2"/>
  <c r="Z168" i="2"/>
  <c r="X168" i="2"/>
  <c r="W168" i="2"/>
  <c r="V168" i="2"/>
  <c r="AB163" i="2"/>
  <c r="AA163" i="2"/>
  <c r="Z163" i="2"/>
  <c r="X163" i="2"/>
  <c r="W163" i="2"/>
  <c r="V163" i="2"/>
  <c r="AB158" i="2"/>
  <c r="AA158" i="2"/>
  <c r="Z158" i="2"/>
  <c r="X158" i="2"/>
  <c r="W158" i="2"/>
  <c r="V158" i="2"/>
  <c r="AB151" i="2"/>
  <c r="AA151" i="2"/>
  <c r="Z151" i="2"/>
  <c r="X151" i="2"/>
  <c r="W151" i="2"/>
  <c r="V151" i="2"/>
  <c r="AB146" i="2"/>
  <c r="AA146" i="2"/>
  <c r="Z146" i="2"/>
  <c r="X146" i="2"/>
  <c r="W146" i="2"/>
  <c r="V146" i="2"/>
  <c r="AB140" i="2"/>
  <c r="AA140" i="2"/>
  <c r="Z140" i="2"/>
  <c r="X140" i="2"/>
  <c r="W140" i="2"/>
  <c r="V140" i="2"/>
  <c r="AB132" i="2"/>
  <c r="AA132" i="2"/>
  <c r="Z132" i="2"/>
  <c r="X132" i="2"/>
  <c r="W132" i="2"/>
  <c r="V132" i="2"/>
  <c r="AB127" i="2"/>
  <c r="AA127" i="2"/>
  <c r="Z127" i="2"/>
  <c r="X127" i="2"/>
  <c r="W127" i="2"/>
  <c r="V127" i="2"/>
  <c r="AB119" i="2"/>
  <c r="AA119" i="2"/>
  <c r="Z119" i="2"/>
  <c r="X119" i="2"/>
  <c r="W119" i="2"/>
  <c r="V119" i="2"/>
  <c r="AB112" i="2"/>
  <c r="AA112" i="2"/>
  <c r="Z112" i="2"/>
  <c r="X112" i="2"/>
  <c r="W112" i="2"/>
  <c r="V112" i="2"/>
  <c r="AB105" i="2"/>
  <c r="AA105" i="2"/>
  <c r="Z105" i="2"/>
  <c r="X105" i="2"/>
  <c r="W105" i="2"/>
  <c r="V105" i="2"/>
  <c r="AB98" i="2"/>
  <c r="AA98" i="2"/>
  <c r="Z98" i="2"/>
  <c r="X98" i="2"/>
  <c r="W98" i="2"/>
  <c r="V98" i="2"/>
  <c r="AB90" i="2"/>
  <c r="AA90" i="2"/>
  <c r="Z90" i="2"/>
  <c r="X90" i="2"/>
  <c r="W90" i="2"/>
  <c r="V90" i="2"/>
  <c r="AB89" i="2"/>
  <c r="AA89" i="2"/>
  <c r="Z89" i="2"/>
  <c r="X89" i="2"/>
  <c r="W89" i="2"/>
  <c r="V89" i="2"/>
  <c r="AB88" i="2"/>
  <c r="AA88" i="2"/>
  <c r="Z88" i="2"/>
  <c r="X88" i="2"/>
  <c r="W88" i="2"/>
  <c r="V88" i="2"/>
  <c r="AB87" i="2"/>
  <c r="AA87" i="2"/>
  <c r="Z87" i="2"/>
  <c r="X87" i="2"/>
  <c r="W87" i="2"/>
  <c r="V87" i="2"/>
  <c r="AB76" i="2"/>
  <c r="AA76" i="2"/>
  <c r="Z76" i="2"/>
  <c r="X76" i="2"/>
  <c r="W76" i="2"/>
  <c r="V76" i="2"/>
  <c r="AB70" i="2"/>
  <c r="AA70" i="2"/>
  <c r="Z70" i="2"/>
  <c r="X70" i="2"/>
  <c r="W70" i="2"/>
  <c r="V70" i="2"/>
  <c r="AB63" i="2"/>
  <c r="AA63" i="2"/>
  <c r="Z63" i="2"/>
  <c r="X63" i="2"/>
  <c r="W63" i="2"/>
  <c r="V63" i="2"/>
  <c r="AB62" i="2"/>
  <c r="AA62" i="2"/>
  <c r="Z62" i="2"/>
  <c r="X62" i="2"/>
  <c r="W62" i="2"/>
  <c r="V62" i="2"/>
  <c r="AB61" i="2"/>
  <c r="AA61" i="2"/>
  <c r="Z61" i="2"/>
  <c r="X61" i="2"/>
  <c r="W61" i="2"/>
  <c r="V61" i="2"/>
  <c r="AB55" i="2"/>
  <c r="AA55" i="2"/>
  <c r="Z55" i="2"/>
  <c r="X55" i="2"/>
  <c r="W55" i="2"/>
  <c r="V55" i="2"/>
  <c r="AB44" i="2"/>
  <c r="AA44" i="2"/>
  <c r="Z44" i="2"/>
  <c r="X44" i="2"/>
  <c r="W44" i="2"/>
  <c r="V44" i="2"/>
  <c r="AB39" i="2"/>
  <c r="AA39" i="2"/>
  <c r="Z39" i="2"/>
  <c r="X39" i="2"/>
  <c r="W39" i="2"/>
  <c r="V39" i="2"/>
  <c r="AB34" i="2"/>
  <c r="AA34" i="2"/>
  <c r="Z34" i="2"/>
  <c r="X34" i="2"/>
  <c r="W34" i="2"/>
  <c r="V34" i="2"/>
  <c r="AB29" i="2"/>
  <c r="AA29" i="2"/>
  <c r="Z29" i="2"/>
  <c r="X29" i="2"/>
  <c r="W29" i="2"/>
  <c r="V29" i="2"/>
  <c r="AB25" i="2"/>
  <c r="AA25" i="2"/>
  <c r="Z25" i="2"/>
  <c r="X25" i="2"/>
  <c r="W25" i="2"/>
  <c r="V25" i="2"/>
  <c r="AB24" i="2"/>
  <c r="AA24" i="2"/>
  <c r="Z24" i="2"/>
  <c r="X24" i="2"/>
  <c r="W24" i="2"/>
  <c r="V24" i="2"/>
  <c r="AB23" i="2"/>
  <c r="AA23" i="2"/>
  <c r="Z23" i="2"/>
  <c r="X23" i="2"/>
  <c r="W23" i="2"/>
  <c r="V23" i="2"/>
  <c r="AB17" i="2"/>
  <c r="AA17" i="2"/>
  <c r="Z17" i="2"/>
  <c r="X17" i="2"/>
  <c r="W17" i="2"/>
  <c r="V17" i="2"/>
  <c r="AB12" i="2"/>
  <c r="AA12" i="2"/>
  <c r="Z12" i="2"/>
  <c r="X12" i="2"/>
  <c r="W12" i="2"/>
  <c r="V12" i="2"/>
  <c r="AB261" i="1"/>
  <c r="AA261" i="1"/>
  <c r="Z261" i="1"/>
  <c r="AB260" i="1"/>
  <c r="AA260" i="1"/>
  <c r="Z260" i="1"/>
  <c r="AB259" i="1"/>
  <c r="AA259" i="1"/>
  <c r="Z259" i="1"/>
  <c r="AB253" i="1"/>
  <c r="AA253" i="1"/>
  <c r="Z253" i="1"/>
  <c r="AB248" i="1"/>
  <c r="AA248" i="1"/>
  <c r="Z248" i="1"/>
  <c r="AB241" i="1"/>
  <c r="AA241" i="1"/>
  <c r="Z241" i="1"/>
  <c r="AB240" i="1"/>
  <c r="AA240" i="1"/>
  <c r="Z240" i="1"/>
  <c r="AB239" i="1"/>
  <c r="AA239" i="1"/>
  <c r="Z239" i="1"/>
  <c r="AB233" i="1"/>
  <c r="AA233" i="1"/>
  <c r="Z233" i="1"/>
  <c r="AB226" i="1"/>
  <c r="AA226" i="1"/>
  <c r="Z226" i="1"/>
  <c r="AB225" i="1"/>
  <c r="AA225" i="1"/>
  <c r="Z225" i="1"/>
  <c r="AB224" i="1"/>
  <c r="AA224" i="1"/>
  <c r="Z224" i="1"/>
  <c r="AB218" i="1"/>
  <c r="AA218" i="1"/>
  <c r="Z218" i="1"/>
  <c r="AB213" i="1"/>
  <c r="AA213" i="1"/>
  <c r="Z213" i="1"/>
  <c r="AB207" i="1"/>
  <c r="AA207" i="1"/>
  <c r="Z207" i="1"/>
  <c r="AB201" i="1"/>
  <c r="AA201" i="1"/>
  <c r="Z201" i="1"/>
  <c r="AB196" i="1"/>
  <c r="AA196" i="1"/>
  <c r="Z196" i="1"/>
  <c r="AB191" i="1"/>
  <c r="AA191" i="1"/>
  <c r="Z191" i="1"/>
  <c r="AB186" i="1"/>
  <c r="AA186" i="1"/>
  <c r="Z186" i="1"/>
  <c r="AB182" i="1"/>
  <c r="AA182" i="1"/>
  <c r="Z182" i="1"/>
  <c r="AB181" i="1"/>
  <c r="AA181" i="1"/>
  <c r="Z181" i="1"/>
  <c r="AB180" i="1"/>
  <c r="AA180" i="1"/>
  <c r="Z180" i="1"/>
  <c r="AB179" i="1"/>
  <c r="AA179" i="1"/>
  <c r="Z179" i="1"/>
  <c r="AB173" i="1"/>
  <c r="AA173" i="1"/>
  <c r="Z173" i="1"/>
  <c r="AB168" i="1"/>
  <c r="AA168" i="1"/>
  <c r="Z168" i="1"/>
  <c r="AB163" i="1"/>
  <c r="AA163" i="1"/>
  <c r="Z163" i="1"/>
  <c r="AB158" i="1"/>
  <c r="AA158" i="1"/>
  <c r="Z158" i="1"/>
  <c r="AB151" i="1"/>
  <c r="AA151" i="1"/>
  <c r="Z151" i="1"/>
  <c r="AB146" i="1"/>
  <c r="AA146" i="1"/>
  <c r="Z146" i="1"/>
  <c r="AB140" i="1"/>
  <c r="AA140" i="1"/>
  <c r="Z140" i="1"/>
  <c r="AB132" i="1"/>
  <c r="AA132" i="1"/>
  <c r="Z132" i="1"/>
  <c r="AB127" i="1"/>
  <c r="AA127" i="1"/>
  <c r="Z127" i="1"/>
  <c r="AB119" i="1"/>
  <c r="AA119" i="1"/>
  <c r="Z119" i="1"/>
  <c r="AB112" i="1"/>
  <c r="AA112" i="1"/>
  <c r="Z112" i="1"/>
  <c r="AB105" i="1"/>
  <c r="AA105" i="1"/>
  <c r="Z105" i="1"/>
  <c r="AB98" i="1"/>
  <c r="AA98" i="1"/>
  <c r="Z98" i="1"/>
  <c r="AB90" i="1"/>
  <c r="AA90" i="1"/>
  <c r="Z90" i="1"/>
  <c r="AB89" i="1"/>
  <c r="AA89" i="1"/>
  <c r="Z89" i="1"/>
  <c r="AB88" i="1"/>
  <c r="AA88" i="1"/>
  <c r="Z88" i="1"/>
  <c r="AB87" i="1"/>
  <c r="AA87" i="1"/>
  <c r="Z87" i="1"/>
  <c r="AB76" i="1"/>
  <c r="AA76" i="1"/>
  <c r="Z76" i="1"/>
  <c r="AB70" i="1"/>
  <c r="AA70" i="1"/>
  <c r="Z70" i="1"/>
  <c r="AB63" i="1"/>
  <c r="AA63" i="1"/>
  <c r="Z63" i="1"/>
  <c r="AB62" i="1"/>
  <c r="AA62" i="1"/>
  <c r="Z62" i="1"/>
  <c r="AB61" i="1"/>
  <c r="AA61" i="1"/>
  <c r="Z61" i="1"/>
  <c r="AB55" i="1"/>
  <c r="AA55" i="1"/>
  <c r="Z55" i="1"/>
  <c r="AB44" i="1"/>
  <c r="AA44" i="1"/>
  <c r="Z44" i="1"/>
  <c r="AB39" i="1"/>
  <c r="AA39" i="1"/>
  <c r="Z39" i="1"/>
  <c r="AB34" i="1"/>
  <c r="AA34" i="1"/>
  <c r="Z34" i="1"/>
  <c r="AB29" i="1"/>
  <c r="AA29" i="1"/>
  <c r="Z29" i="1"/>
  <c r="AB25" i="1"/>
  <c r="AA25" i="1"/>
  <c r="Z25" i="1"/>
  <c r="AB24" i="1"/>
  <c r="AA24" i="1"/>
  <c r="Z24" i="1"/>
  <c r="AB23" i="1"/>
  <c r="AA23" i="1"/>
  <c r="Z23" i="1"/>
  <c r="AB17" i="1"/>
  <c r="AA17" i="1"/>
  <c r="Z17" i="1"/>
  <c r="AB12" i="1"/>
  <c r="AA12" i="1"/>
  <c r="Z12" i="1"/>
  <c r="D256" i="1"/>
  <c r="D255" i="1"/>
  <c r="D254" i="1"/>
  <c r="D251" i="1"/>
  <c r="D236" i="1"/>
  <c r="D235" i="1"/>
  <c r="D234" i="1"/>
  <c r="D221" i="1"/>
  <c r="D220" i="1"/>
  <c r="D219" i="1"/>
  <c r="D216" i="1"/>
  <c r="D215" i="1"/>
  <c r="D214" i="1"/>
  <c r="D210" i="1"/>
  <c r="D209" i="1"/>
  <c r="D208" i="1"/>
  <c r="D204" i="1"/>
  <c r="D203" i="1"/>
  <c r="D202" i="1"/>
  <c r="D199" i="1"/>
  <c r="D198" i="1"/>
  <c r="D197" i="1"/>
  <c r="D194" i="1"/>
  <c r="D193" i="1"/>
  <c r="D192" i="1"/>
  <c r="D189" i="1"/>
  <c r="D188" i="1"/>
  <c r="D187" i="1"/>
  <c r="D176" i="1"/>
  <c r="D175" i="1"/>
  <c r="D174" i="1"/>
  <c r="D171" i="1"/>
  <c r="D169" i="1"/>
  <c r="D166" i="1"/>
  <c r="D165" i="1"/>
  <c r="D164" i="1"/>
  <c r="D161" i="1"/>
  <c r="D160" i="1"/>
  <c r="D159" i="1"/>
  <c r="D154" i="1"/>
  <c r="D153" i="1"/>
  <c r="D152" i="1"/>
  <c r="D149" i="1"/>
  <c r="D148" i="1"/>
  <c r="D147" i="1"/>
  <c r="D143" i="1"/>
  <c r="D142" i="1"/>
  <c r="D141" i="1"/>
  <c r="D135" i="1"/>
  <c r="D134" i="1"/>
  <c r="D133" i="1"/>
  <c r="D130" i="1"/>
  <c r="D129" i="1"/>
  <c r="D128" i="1"/>
  <c r="D122" i="1"/>
  <c r="D121" i="1"/>
  <c r="D120" i="1"/>
  <c r="D116" i="1"/>
  <c r="D115" i="1"/>
  <c r="D108" i="1"/>
  <c r="D106" i="1"/>
  <c r="D101" i="1"/>
  <c r="D79" i="1"/>
  <c r="D74" i="1"/>
  <c r="D73" i="1"/>
  <c r="D72" i="1"/>
  <c r="D71" i="1"/>
  <c r="D58" i="1"/>
  <c r="D47" i="1"/>
  <c r="D46" i="1"/>
  <c r="D45" i="1"/>
  <c r="D42" i="1"/>
  <c r="D41" i="1"/>
  <c r="D40" i="1"/>
  <c r="D37" i="1"/>
  <c r="D36" i="1"/>
  <c r="D35" i="1"/>
  <c r="D32" i="1"/>
  <c r="D31" i="1"/>
  <c r="D30" i="1"/>
  <c r="D20" i="1"/>
  <c r="D19" i="1"/>
  <c r="D18" i="1"/>
  <c r="D15" i="1"/>
  <c r="D13" i="1"/>
  <c r="E70" i="1"/>
  <c r="K280" i="4"/>
  <c r="J280" i="4"/>
  <c r="G280" i="4"/>
  <c r="E280" i="4"/>
  <c r="K279" i="4"/>
  <c r="J279" i="4"/>
  <c r="G279" i="4"/>
  <c r="E279" i="4"/>
  <c r="K278" i="4"/>
  <c r="J278" i="4"/>
  <c r="G278" i="4"/>
  <c r="E278" i="4"/>
  <c r="K277" i="4"/>
  <c r="J277" i="4"/>
  <c r="G277" i="4"/>
  <c r="E277" i="4"/>
  <c r="K256" i="4"/>
  <c r="J256" i="4"/>
  <c r="G256" i="4"/>
  <c r="E256" i="4"/>
  <c r="K255" i="4"/>
  <c r="J255" i="4"/>
  <c r="G255" i="4"/>
  <c r="E255" i="4"/>
  <c r="K254" i="4"/>
  <c r="J254" i="4"/>
  <c r="G254" i="4"/>
  <c r="E254" i="4"/>
  <c r="K251" i="4"/>
  <c r="J251" i="4"/>
  <c r="J261" i="4" s="1"/>
  <c r="G251" i="4"/>
  <c r="E251" i="4"/>
  <c r="K250" i="4"/>
  <c r="J250" i="4"/>
  <c r="G250" i="4"/>
  <c r="E250" i="4"/>
  <c r="K249" i="4"/>
  <c r="J249" i="4"/>
  <c r="J259" i="4" s="1"/>
  <c r="G249" i="4"/>
  <c r="E249" i="4"/>
  <c r="K236" i="4"/>
  <c r="J236" i="4"/>
  <c r="J241" i="4" s="1"/>
  <c r="G236" i="4"/>
  <c r="G241" i="4" s="1"/>
  <c r="E236" i="4"/>
  <c r="E241" i="4" s="1"/>
  <c r="K235" i="4"/>
  <c r="K240" i="4" s="1"/>
  <c r="J235" i="4"/>
  <c r="J240" i="4" s="1"/>
  <c r="G235" i="4"/>
  <c r="E235" i="4"/>
  <c r="E240" i="4" s="1"/>
  <c r="K234" i="4"/>
  <c r="K239" i="4" s="1"/>
  <c r="J234" i="4"/>
  <c r="G234" i="4"/>
  <c r="G239" i="4" s="1"/>
  <c r="E234" i="4"/>
  <c r="E239" i="4" s="1"/>
  <c r="K221" i="4"/>
  <c r="J221" i="4"/>
  <c r="G221" i="4"/>
  <c r="E221" i="4"/>
  <c r="K220" i="4"/>
  <c r="J220" i="4"/>
  <c r="G220" i="4"/>
  <c r="E220" i="4"/>
  <c r="K219" i="4"/>
  <c r="J219" i="4"/>
  <c r="G219" i="4"/>
  <c r="E219" i="4"/>
  <c r="K216" i="4"/>
  <c r="J216" i="4"/>
  <c r="G216" i="4"/>
  <c r="E216" i="4"/>
  <c r="K215" i="4"/>
  <c r="J215" i="4"/>
  <c r="G215" i="4"/>
  <c r="E215" i="4"/>
  <c r="K214" i="4"/>
  <c r="J214" i="4"/>
  <c r="G214" i="4"/>
  <c r="E214" i="4"/>
  <c r="K210" i="4"/>
  <c r="J210" i="4"/>
  <c r="G210" i="4"/>
  <c r="E210" i="4"/>
  <c r="K209" i="4"/>
  <c r="J209" i="4"/>
  <c r="G209" i="4"/>
  <c r="E209" i="4"/>
  <c r="K208" i="4"/>
  <c r="J208" i="4"/>
  <c r="G208" i="4"/>
  <c r="E208" i="4"/>
  <c r="K204" i="4"/>
  <c r="J204" i="4"/>
  <c r="G204" i="4"/>
  <c r="E204" i="4"/>
  <c r="K203" i="4"/>
  <c r="J203" i="4"/>
  <c r="G203" i="4"/>
  <c r="E203" i="4"/>
  <c r="K202" i="4"/>
  <c r="J202" i="4"/>
  <c r="G202" i="4"/>
  <c r="E202" i="4"/>
  <c r="K199" i="4"/>
  <c r="J199" i="4"/>
  <c r="G199" i="4"/>
  <c r="E199" i="4"/>
  <c r="K198" i="4"/>
  <c r="J198" i="4"/>
  <c r="G198" i="4"/>
  <c r="E198" i="4"/>
  <c r="K197" i="4"/>
  <c r="J197" i="4"/>
  <c r="G197" i="4"/>
  <c r="E197" i="4"/>
  <c r="K194" i="4"/>
  <c r="J194" i="4"/>
  <c r="G194" i="4"/>
  <c r="E194" i="4"/>
  <c r="K193" i="4"/>
  <c r="J193" i="4"/>
  <c r="G193" i="4"/>
  <c r="E193" i="4"/>
  <c r="K192" i="4"/>
  <c r="J192" i="4"/>
  <c r="G192" i="4"/>
  <c r="G191" i="4" s="1"/>
  <c r="E192" i="4"/>
  <c r="K189" i="4"/>
  <c r="J189" i="4"/>
  <c r="G189" i="4"/>
  <c r="E189" i="4"/>
  <c r="K188" i="4"/>
  <c r="J188" i="4"/>
  <c r="G188" i="4"/>
  <c r="E188" i="4"/>
  <c r="K187" i="4"/>
  <c r="J187" i="4"/>
  <c r="G187" i="4"/>
  <c r="E187" i="4"/>
  <c r="K176" i="4"/>
  <c r="J176" i="4"/>
  <c r="G176" i="4"/>
  <c r="E176" i="4"/>
  <c r="K175" i="4"/>
  <c r="J175" i="4"/>
  <c r="G175" i="4"/>
  <c r="E175" i="4"/>
  <c r="K174" i="4"/>
  <c r="J174" i="4"/>
  <c r="G174" i="4"/>
  <c r="E174" i="4"/>
  <c r="K171" i="4"/>
  <c r="J171" i="4"/>
  <c r="G171" i="4"/>
  <c r="E171" i="4"/>
  <c r="K170" i="4"/>
  <c r="J170" i="4"/>
  <c r="G170" i="4"/>
  <c r="E170" i="4"/>
  <c r="K169" i="4"/>
  <c r="J169" i="4"/>
  <c r="G169" i="4"/>
  <c r="E169" i="4"/>
  <c r="K166" i="4"/>
  <c r="J166" i="4"/>
  <c r="G166" i="4"/>
  <c r="E166" i="4"/>
  <c r="K165" i="4"/>
  <c r="J165" i="4"/>
  <c r="G165" i="4"/>
  <c r="E165" i="4"/>
  <c r="K164" i="4"/>
  <c r="J164" i="4"/>
  <c r="G164" i="4"/>
  <c r="G163" i="4" s="1"/>
  <c r="E164" i="4"/>
  <c r="K161" i="4"/>
  <c r="J161" i="4"/>
  <c r="G161" i="4"/>
  <c r="E161" i="4"/>
  <c r="K160" i="4"/>
  <c r="J160" i="4"/>
  <c r="G160" i="4"/>
  <c r="E160" i="4"/>
  <c r="K159" i="4"/>
  <c r="J159" i="4"/>
  <c r="G159" i="4"/>
  <c r="E159" i="4"/>
  <c r="K154" i="4"/>
  <c r="J154" i="4"/>
  <c r="G154" i="4"/>
  <c r="E154" i="4"/>
  <c r="K153" i="4"/>
  <c r="J153" i="4"/>
  <c r="G153" i="4"/>
  <c r="E153" i="4"/>
  <c r="K152" i="4"/>
  <c r="J152" i="4"/>
  <c r="G152" i="4"/>
  <c r="E152" i="4"/>
  <c r="K149" i="4"/>
  <c r="J149" i="4"/>
  <c r="G149" i="4"/>
  <c r="E149" i="4"/>
  <c r="K148" i="4"/>
  <c r="J148" i="4"/>
  <c r="G148" i="4"/>
  <c r="E148" i="4"/>
  <c r="K147" i="4"/>
  <c r="J147" i="4"/>
  <c r="G147" i="4"/>
  <c r="E147" i="4"/>
  <c r="K143" i="4"/>
  <c r="J143" i="4"/>
  <c r="G143" i="4"/>
  <c r="E143" i="4"/>
  <c r="K142" i="4"/>
  <c r="J142" i="4"/>
  <c r="G142" i="4"/>
  <c r="E142" i="4"/>
  <c r="K141" i="4"/>
  <c r="J141" i="4"/>
  <c r="G141" i="4"/>
  <c r="G140" i="4" s="1"/>
  <c r="E141" i="4"/>
  <c r="K135" i="4"/>
  <c r="J135" i="4"/>
  <c r="G135" i="4"/>
  <c r="E135" i="4"/>
  <c r="K134" i="4"/>
  <c r="J134" i="4"/>
  <c r="G134" i="4"/>
  <c r="E134" i="4"/>
  <c r="K133" i="4"/>
  <c r="J133" i="4"/>
  <c r="G133" i="4"/>
  <c r="E133" i="4"/>
  <c r="K130" i="4"/>
  <c r="J130" i="4"/>
  <c r="G130" i="4"/>
  <c r="E130" i="4"/>
  <c r="K129" i="4"/>
  <c r="J129" i="4"/>
  <c r="G129" i="4"/>
  <c r="E129" i="4"/>
  <c r="K128" i="4"/>
  <c r="J128" i="4"/>
  <c r="G128" i="4"/>
  <c r="E128" i="4"/>
  <c r="K122" i="4"/>
  <c r="J122" i="4"/>
  <c r="G122" i="4"/>
  <c r="E122" i="4"/>
  <c r="K121" i="4"/>
  <c r="J121" i="4"/>
  <c r="G121" i="4"/>
  <c r="E121" i="4"/>
  <c r="K120" i="4"/>
  <c r="J120" i="4"/>
  <c r="G120" i="4"/>
  <c r="E120" i="4"/>
  <c r="K116" i="4"/>
  <c r="J116" i="4"/>
  <c r="G116" i="4"/>
  <c r="E116" i="4"/>
  <c r="K115" i="4"/>
  <c r="K181" i="4" s="1"/>
  <c r="J115" i="4"/>
  <c r="G115" i="4"/>
  <c r="G181" i="4" s="1"/>
  <c r="E115" i="4"/>
  <c r="K114" i="4"/>
  <c r="J114" i="4"/>
  <c r="G114" i="4"/>
  <c r="E114" i="4"/>
  <c r="K113" i="4"/>
  <c r="J113" i="4"/>
  <c r="G113" i="4"/>
  <c r="E113" i="4"/>
  <c r="K108" i="4"/>
  <c r="J108" i="4"/>
  <c r="G108" i="4"/>
  <c r="E108" i="4"/>
  <c r="K107" i="4"/>
  <c r="J107" i="4"/>
  <c r="G107" i="4"/>
  <c r="E107" i="4"/>
  <c r="K106" i="4"/>
  <c r="J106" i="4"/>
  <c r="G106" i="4"/>
  <c r="E106" i="4"/>
  <c r="K101" i="4"/>
  <c r="J101" i="4"/>
  <c r="G101" i="4"/>
  <c r="E101" i="4"/>
  <c r="K100" i="4"/>
  <c r="J100" i="4"/>
  <c r="G100" i="4"/>
  <c r="E100" i="4"/>
  <c r="K99" i="4"/>
  <c r="J99" i="4"/>
  <c r="G99" i="4"/>
  <c r="E99" i="4"/>
  <c r="K79" i="4"/>
  <c r="J79" i="4"/>
  <c r="G79" i="4"/>
  <c r="E79" i="4"/>
  <c r="K78" i="4"/>
  <c r="J78" i="4"/>
  <c r="G78" i="4"/>
  <c r="E78" i="4"/>
  <c r="K77" i="4"/>
  <c r="J77" i="4"/>
  <c r="G77" i="4"/>
  <c r="E77" i="4"/>
  <c r="K74" i="4"/>
  <c r="J74" i="4"/>
  <c r="G74" i="4"/>
  <c r="E74" i="4"/>
  <c r="K73" i="4"/>
  <c r="K89" i="4" s="1"/>
  <c r="J73" i="4"/>
  <c r="G73" i="4"/>
  <c r="G89" i="4" s="1"/>
  <c r="E73" i="4"/>
  <c r="E89" i="4" s="1"/>
  <c r="K72" i="4"/>
  <c r="J72" i="4"/>
  <c r="G72" i="4"/>
  <c r="E72" i="4"/>
  <c r="K71" i="4"/>
  <c r="J71" i="4"/>
  <c r="G71" i="4"/>
  <c r="E71" i="4"/>
  <c r="K58" i="4"/>
  <c r="J58" i="4"/>
  <c r="G58" i="4"/>
  <c r="E58" i="4"/>
  <c r="K57" i="4"/>
  <c r="J57" i="4"/>
  <c r="E57" i="4"/>
  <c r="K56" i="4"/>
  <c r="J56" i="4"/>
  <c r="E56" i="4"/>
  <c r="K47" i="4"/>
  <c r="J47" i="4"/>
  <c r="G47" i="4"/>
  <c r="E47" i="4"/>
  <c r="K46" i="4"/>
  <c r="J46" i="4"/>
  <c r="G46" i="4"/>
  <c r="E46" i="4"/>
  <c r="K45" i="4"/>
  <c r="J45" i="4"/>
  <c r="G45" i="4"/>
  <c r="E45" i="4"/>
  <c r="K42" i="4"/>
  <c r="J42" i="4"/>
  <c r="G42" i="4"/>
  <c r="E42" i="4"/>
  <c r="K41" i="4"/>
  <c r="J41" i="4"/>
  <c r="G41" i="4"/>
  <c r="E41" i="4"/>
  <c r="K40" i="4"/>
  <c r="J40" i="4"/>
  <c r="G40" i="4"/>
  <c r="E40" i="4"/>
  <c r="K37" i="4"/>
  <c r="J37" i="4"/>
  <c r="G37" i="4"/>
  <c r="E37" i="4"/>
  <c r="K36" i="4"/>
  <c r="J36" i="4"/>
  <c r="G36" i="4"/>
  <c r="E36" i="4"/>
  <c r="K35" i="4"/>
  <c r="J35" i="4"/>
  <c r="G35" i="4"/>
  <c r="E35" i="4"/>
  <c r="K32" i="4"/>
  <c r="J32" i="4"/>
  <c r="G32" i="4"/>
  <c r="E32" i="4"/>
  <c r="K31" i="4"/>
  <c r="J31" i="4"/>
  <c r="G31" i="4"/>
  <c r="E31" i="4"/>
  <c r="K30" i="4"/>
  <c r="J30" i="4"/>
  <c r="G30" i="4"/>
  <c r="E30" i="4"/>
  <c r="K20" i="4"/>
  <c r="J20" i="4"/>
  <c r="G20" i="4"/>
  <c r="E20" i="4"/>
  <c r="K19" i="4"/>
  <c r="J19" i="4"/>
  <c r="G19" i="4"/>
  <c r="E19" i="4"/>
  <c r="K18" i="4"/>
  <c r="J18" i="4"/>
  <c r="G18" i="4"/>
  <c r="G17" i="4" s="1"/>
  <c r="E18" i="4"/>
  <c r="K15" i="4"/>
  <c r="K14" i="4"/>
  <c r="J15" i="4"/>
  <c r="J14" i="4"/>
  <c r="G15" i="4"/>
  <c r="G14" i="4"/>
  <c r="E15" i="4"/>
  <c r="E14" i="4"/>
  <c r="K13" i="4"/>
  <c r="J13" i="4"/>
  <c r="J23" i="4" s="1"/>
  <c r="G13" i="4"/>
  <c r="E13" i="4"/>
  <c r="J267" i="4"/>
  <c r="J273" i="4" s="1"/>
  <c r="J346" i="4" s="1"/>
  <c r="C261" i="4"/>
  <c r="C260" i="4"/>
  <c r="C259" i="4"/>
  <c r="C253" i="4"/>
  <c r="C248" i="4"/>
  <c r="C241" i="4"/>
  <c r="C240" i="4"/>
  <c r="C239" i="4"/>
  <c r="C233" i="4"/>
  <c r="C221" i="4"/>
  <c r="C226" i="4" s="1"/>
  <c r="C220" i="4"/>
  <c r="C225" i="4" s="1"/>
  <c r="C219" i="4"/>
  <c r="C224" i="4" s="1"/>
  <c r="C213" i="4"/>
  <c r="C207" i="4"/>
  <c r="C201" i="4"/>
  <c r="C196" i="4"/>
  <c r="C191" i="4"/>
  <c r="C186" i="4"/>
  <c r="C182" i="4"/>
  <c r="C181" i="4"/>
  <c r="C180" i="4"/>
  <c r="C179" i="4"/>
  <c r="C173" i="4"/>
  <c r="C168" i="4"/>
  <c r="C163" i="4"/>
  <c r="C158" i="4"/>
  <c r="C151" i="4"/>
  <c r="C146" i="4"/>
  <c r="C140" i="4"/>
  <c r="C132" i="4"/>
  <c r="C127" i="4"/>
  <c r="C119" i="4"/>
  <c r="C112" i="4"/>
  <c r="C105" i="4"/>
  <c r="C98" i="4"/>
  <c r="C90" i="4"/>
  <c r="C89" i="4"/>
  <c r="C88" i="4"/>
  <c r="C87" i="4"/>
  <c r="C76" i="4"/>
  <c r="C70" i="4"/>
  <c r="C63" i="4"/>
  <c r="C62" i="4"/>
  <c r="C61" i="4"/>
  <c r="C55" i="4"/>
  <c r="C44" i="4"/>
  <c r="C39" i="4"/>
  <c r="C34" i="4"/>
  <c r="C29" i="4"/>
  <c r="C25" i="4"/>
  <c r="C24" i="4"/>
  <c r="C23" i="4"/>
  <c r="C17" i="4"/>
  <c r="C12" i="4"/>
  <c r="X238" i="2" l="1"/>
  <c r="V258" i="2"/>
  <c r="AA258" i="2"/>
  <c r="G88" i="4"/>
  <c r="E146" i="4"/>
  <c r="E259" i="4"/>
  <c r="E88" i="4"/>
  <c r="G62" i="4"/>
  <c r="AB179" i="3"/>
  <c r="K34" i="4"/>
  <c r="K260" i="4"/>
  <c r="G23" i="4"/>
  <c r="K88" i="4"/>
  <c r="K259" i="4"/>
  <c r="AA258" i="1"/>
  <c r="AB60" i="2"/>
  <c r="E87" i="4"/>
  <c r="J260" i="4"/>
  <c r="Z22" i="2"/>
  <c r="K87" i="4"/>
  <c r="K25" i="4"/>
  <c r="K119" i="4"/>
  <c r="E17" i="4"/>
  <c r="E62" i="4"/>
  <c r="W258" i="2"/>
  <c r="AB61" i="3"/>
  <c r="K17" i="4"/>
  <c r="K44" i="4"/>
  <c r="K163" i="4"/>
  <c r="K191" i="4"/>
  <c r="G132" i="4"/>
  <c r="F72" i="1"/>
  <c r="V22" i="3"/>
  <c r="AA22" i="3"/>
  <c r="Z61" i="3"/>
  <c r="W61" i="3"/>
  <c r="W87" i="3"/>
  <c r="AB87" i="3"/>
  <c r="Z87" i="3"/>
  <c r="V179" i="3"/>
  <c r="X224" i="3"/>
  <c r="AA224" i="3"/>
  <c r="K168" i="4"/>
  <c r="K112" i="4"/>
  <c r="E90" i="4"/>
  <c r="G90" i="4"/>
  <c r="G201" i="4"/>
  <c r="E218" i="4"/>
  <c r="G207" i="4"/>
  <c r="AB223" i="1"/>
  <c r="K63" i="4"/>
  <c r="G63" i="4"/>
  <c r="K218" i="4"/>
  <c r="J218" i="4"/>
  <c r="E119" i="4"/>
  <c r="J180" i="4"/>
  <c r="J173" i="4"/>
  <c r="J201" i="4"/>
  <c r="J233" i="4"/>
  <c r="V224" i="3"/>
  <c r="W259" i="3"/>
  <c r="V61" i="3"/>
  <c r="W239" i="3"/>
  <c r="E105" i="4"/>
  <c r="E140" i="4"/>
  <c r="E163" i="4"/>
  <c r="E191" i="4"/>
  <c r="E213" i="4"/>
  <c r="J191" i="4"/>
  <c r="J253" i="4"/>
  <c r="AB22" i="3"/>
  <c r="AA61" i="3"/>
  <c r="AB239" i="3"/>
  <c r="AB258" i="2"/>
  <c r="J132" i="4"/>
  <c r="J158" i="4"/>
  <c r="J207" i="4"/>
  <c r="Z239" i="3"/>
  <c r="V238" i="2"/>
  <c r="J87" i="4"/>
  <c r="J179" i="4"/>
  <c r="V22" i="2"/>
  <c r="X178" i="2"/>
  <c r="Z179" i="3"/>
  <c r="Z268" i="3"/>
  <c r="Z274" i="3" s="1"/>
  <c r="Z347" i="3" s="1"/>
  <c r="X239" i="3"/>
  <c r="Z259" i="3"/>
  <c r="Z86" i="1"/>
  <c r="Z223" i="1"/>
  <c r="W223" i="2"/>
  <c r="Z22" i="3"/>
  <c r="W22" i="3"/>
  <c r="X61" i="3"/>
  <c r="AA179" i="3"/>
  <c r="V268" i="3"/>
  <c r="V274" i="3" s="1"/>
  <c r="V347" i="3" s="1"/>
  <c r="AA268" i="3"/>
  <c r="AA274" i="3" s="1"/>
  <c r="AA347" i="3" s="1"/>
  <c r="V259" i="3"/>
  <c r="AA259" i="3"/>
  <c r="J44" i="4"/>
  <c r="K146" i="4"/>
  <c r="E196" i="4"/>
  <c r="J29" i="4"/>
  <c r="K213" i="4"/>
  <c r="J163" i="4"/>
  <c r="J119" i="4"/>
  <c r="K90" i="4"/>
  <c r="X86" i="2"/>
  <c r="J63" i="4"/>
  <c r="K39" i="4"/>
  <c r="AA22" i="2"/>
  <c r="AB86" i="2"/>
  <c r="V223" i="2"/>
  <c r="AA223" i="2"/>
  <c r="X223" i="2"/>
  <c r="K207" i="4"/>
  <c r="G119" i="4"/>
  <c r="K127" i="4"/>
  <c r="K158" i="4"/>
  <c r="J168" i="4"/>
  <c r="E127" i="4"/>
  <c r="K98" i="4"/>
  <c r="Z60" i="2"/>
  <c r="Z86" i="2"/>
  <c r="W86" i="2"/>
  <c r="V267" i="2"/>
  <c r="V273" i="2" s="1"/>
  <c r="V346" i="2" s="1"/>
  <c r="AA267" i="2"/>
  <c r="AA273" i="2" s="1"/>
  <c r="AA346" i="2" s="1"/>
  <c r="AB223" i="2"/>
  <c r="AA238" i="2"/>
  <c r="J34" i="4"/>
  <c r="J55" i="4"/>
  <c r="V60" i="2"/>
  <c r="AA60" i="2"/>
  <c r="X60" i="2"/>
  <c r="AB178" i="2"/>
  <c r="W267" i="2"/>
  <c r="W273" i="2" s="1"/>
  <c r="W346" i="2" s="1"/>
  <c r="AB267" i="2"/>
  <c r="AB273" i="2" s="1"/>
  <c r="AB346" i="2" s="1"/>
  <c r="W238" i="2"/>
  <c r="AB238" i="2"/>
  <c r="Z238" i="2"/>
  <c r="Z258" i="2"/>
  <c r="G260" i="4"/>
  <c r="G253" i="4"/>
  <c r="E158" i="4"/>
  <c r="G158" i="4"/>
  <c r="AA178" i="1"/>
  <c r="AA268" i="1"/>
  <c r="AA274" i="1" s="1"/>
  <c r="AA347" i="1" s="1"/>
  <c r="W60" i="2"/>
  <c r="E23" i="4"/>
  <c r="K70" i="4"/>
  <c r="G44" i="4"/>
  <c r="Z267" i="1"/>
  <c r="Z273" i="1" s="1"/>
  <c r="Z346" i="1" s="1"/>
  <c r="G127" i="4"/>
  <c r="J146" i="4"/>
  <c r="G151" i="4"/>
  <c r="G168" i="4"/>
  <c r="E168" i="4"/>
  <c r="G196" i="4"/>
  <c r="G213" i="4"/>
  <c r="G179" i="4"/>
  <c r="G76" i="4"/>
  <c r="K62" i="4"/>
  <c r="K55" i="4"/>
  <c r="G39" i="4"/>
  <c r="E186" i="4"/>
  <c r="J98" i="4"/>
  <c r="G225" i="4"/>
  <c r="J105" i="4"/>
  <c r="G105" i="4"/>
  <c r="J76" i="4"/>
  <c r="G87" i="4"/>
  <c r="K61" i="4"/>
  <c r="J62" i="4"/>
  <c r="J39" i="4"/>
  <c r="E44" i="4"/>
  <c r="J151" i="4"/>
  <c r="J127" i="4"/>
  <c r="G112" i="4"/>
  <c r="G70" i="4"/>
  <c r="G186" i="4"/>
  <c r="G98" i="4"/>
  <c r="K76" i="4"/>
  <c r="G29" i="4"/>
  <c r="X259" i="3"/>
  <c r="X87" i="3"/>
  <c r="W178" i="2"/>
  <c r="K248" i="4"/>
  <c r="AA22" i="1"/>
  <c r="AB60" i="1"/>
  <c r="AA60" i="1"/>
  <c r="AA86" i="1"/>
  <c r="AB86" i="1"/>
  <c r="Z238" i="1"/>
  <c r="AA238" i="1"/>
  <c r="Z258" i="1"/>
  <c r="AA266" i="1"/>
  <c r="AA272" i="1" s="1"/>
  <c r="AA345" i="1" s="1"/>
  <c r="AB268" i="1"/>
  <c r="AB274" i="1" s="1"/>
  <c r="AB347" i="1" s="1"/>
  <c r="X267" i="2"/>
  <c r="X273" i="2" s="1"/>
  <c r="X346" i="2" s="1"/>
  <c r="Z266" i="2"/>
  <c r="W268" i="2"/>
  <c r="W274" i="2" s="1"/>
  <c r="W347" i="2" s="1"/>
  <c r="AB268" i="2"/>
  <c r="AB274" i="2" s="1"/>
  <c r="AB347" i="2" s="1"/>
  <c r="W266" i="3"/>
  <c r="W272" i="3" s="1"/>
  <c r="W345" i="3" s="1"/>
  <c r="AB266" i="3"/>
  <c r="AB272" i="3" s="1"/>
  <c r="AB345" i="3" s="1"/>
  <c r="Z267" i="3"/>
  <c r="Z273" i="3" s="1"/>
  <c r="Z346" i="3" s="1"/>
  <c r="W269" i="3"/>
  <c r="W275" i="3" s="1"/>
  <c r="W348" i="3" s="1"/>
  <c r="AB269" i="3"/>
  <c r="AB275" i="3" s="1"/>
  <c r="AB348" i="3" s="1"/>
  <c r="C86" i="4"/>
  <c r="Z178" i="1"/>
  <c r="AA267" i="1"/>
  <c r="AA273" i="1" s="1"/>
  <c r="AA346" i="1" s="1"/>
  <c r="AB178" i="1"/>
  <c r="AA223" i="1"/>
  <c r="AA265" i="1"/>
  <c r="AA271" i="1" s="1"/>
  <c r="AB266" i="1"/>
  <c r="AB272" i="1" s="1"/>
  <c r="AB345" i="1" s="1"/>
  <c r="V86" i="2"/>
  <c r="AA86" i="2"/>
  <c r="Z178" i="2"/>
  <c r="Z267" i="2"/>
  <c r="Z273" i="2" s="1"/>
  <c r="Z346" i="2" s="1"/>
  <c r="X265" i="2"/>
  <c r="X271" i="2" s="1"/>
  <c r="X344" i="2" s="1"/>
  <c r="V266" i="2"/>
  <c r="V272" i="2" s="1"/>
  <c r="V345" i="2" s="1"/>
  <c r="AA266" i="2"/>
  <c r="AA272" i="2" s="1"/>
  <c r="AA345" i="2" s="1"/>
  <c r="X268" i="2"/>
  <c r="X274" i="2" s="1"/>
  <c r="X347" i="2" s="1"/>
  <c r="W179" i="3"/>
  <c r="W268" i="3"/>
  <c r="W274" i="3" s="1"/>
  <c r="W347" i="3" s="1"/>
  <c r="AB268" i="3"/>
  <c r="AB274" i="3" s="1"/>
  <c r="AB347" i="3" s="1"/>
  <c r="V239" i="3"/>
  <c r="AA239" i="3"/>
  <c r="X266" i="3"/>
  <c r="X272" i="3" s="1"/>
  <c r="V267" i="3"/>
  <c r="V273" i="3" s="1"/>
  <c r="V346" i="3" s="1"/>
  <c r="AA267" i="3"/>
  <c r="AA273" i="3" s="1"/>
  <c r="AA346" i="3" s="1"/>
  <c r="X269" i="3"/>
  <c r="X275" i="3" s="1"/>
  <c r="X348" i="3" s="1"/>
  <c r="Z22" i="1"/>
  <c r="AB267" i="1"/>
  <c r="AB273" i="1" s="1"/>
  <c r="AB346" i="1" s="1"/>
  <c r="AB238" i="1"/>
  <c r="AB265" i="1"/>
  <c r="Z268" i="1"/>
  <c r="Z274" i="1" s="1"/>
  <c r="Z347" i="1" s="1"/>
  <c r="V178" i="2"/>
  <c r="AA178" i="2"/>
  <c r="Z223" i="2"/>
  <c r="Z268" i="2"/>
  <c r="Z274" i="2" s="1"/>
  <c r="Z347" i="2" s="1"/>
  <c r="Z265" i="2"/>
  <c r="Z271" i="2" s="1"/>
  <c r="W266" i="2"/>
  <c r="W272" i="2" s="1"/>
  <c r="W345" i="2" s="1"/>
  <c r="AB266" i="2"/>
  <c r="AB272" i="2" s="1"/>
  <c r="AB345" i="2" s="1"/>
  <c r="V87" i="3"/>
  <c r="AA87" i="3"/>
  <c r="X179" i="3"/>
  <c r="X268" i="3"/>
  <c r="X274" i="3" s="1"/>
  <c r="X347" i="3" s="1"/>
  <c r="W224" i="3"/>
  <c r="AB224" i="3"/>
  <c r="AB259" i="3"/>
  <c r="Z266" i="3"/>
  <c r="W267" i="3"/>
  <c r="W273" i="3" s="1"/>
  <c r="W346" i="3" s="1"/>
  <c r="AB267" i="3"/>
  <c r="AB273" i="3" s="1"/>
  <c r="AB346" i="3" s="1"/>
  <c r="Z269" i="3"/>
  <c r="Z275" i="3" s="1"/>
  <c r="Z348" i="3" s="1"/>
  <c r="Z266" i="1"/>
  <c r="Z272" i="1" s="1"/>
  <c r="Z345" i="1" s="1"/>
  <c r="V265" i="2"/>
  <c r="V271" i="2" s="1"/>
  <c r="AA265" i="2"/>
  <c r="AA271" i="2" s="1"/>
  <c r="X266" i="2"/>
  <c r="X272" i="2" s="1"/>
  <c r="V268" i="2"/>
  <c r="V274" i="2" s="1"/>
  <c r="V347" i="2" s="1"/>
  <c r="AA268" i="2"/>
  <c r="AA274" i="2" s="1"/>
  <c r="AA347" i="2" s="1"/>
  <c r="X267" i="3"/>
  <c r="X273" i="3" s="1"/>
  <c r="X346" i="3" s="1"/>
  <c r="V269" i="3"/>
  <c r="V275" i="3" s="1"/>
  <c r="V348" i="3" s="1"/>
  <c r="AA269" i="3"/>
  <c r="AA275" i="3" s="1"/>
  <c r="AA348" i="3" s="1"/>
  <c r="X22" i="3"/>
  <c r="V266" i="3"/>
  <c r="AA266" i="3"/>
  <c r="W265" i="2"/>
  <c r="X22" i="2"/>
  <c r="X258" i="2"/>
  <c r="AB265" i="2"/>
  <c r="W22" i="2"/>
  <c r="AB22" i="2"/>
  <c r="AB22" i="1"/>
  <c r="AB258" i="1"/>
  <c r="Z60" i="1"/>
  <c r="Z265" i="1"/>
  <c r="E55" i="4"/>
  <c r="J25" i="4"/>
  <c r="J140" i="4"/>
  <c r="J248" i="4"/>
  <c r="J239" i="4"/>
  <c r="M239" i="4" s="1"/>
  <c r="M174" i="4"/>
  <c r="M189" i="4"/>
  <c r="M194" i="4"/>
  <c r="K29" i="4"/>
  <c r="M14" i="4"/>
  <c r="M160" i="4"/>
  <c r="M165" i="4"/>
  <c r="M170" i="4"/>
  <c r="M176" i="4"/>
  <c r="M188" i="4"/>
  <c r="M204" i="4"/>
  <c r="E253" i="4"/>
  <c r="E70" i="4"/>
  <c r="E25" i="4"/>
  <c r="G25" i="4"/>
  <c r="M134" i="4"/>
  <c r="C258" i="4"/>
  <c r="K132" i="4"/>
  <c r="M197" i="4"/>
  <c r="M31" i="4"/>
  <c r="M35" i="4"/>
  <c r="M37" i="4"/>
  <c r="M41" i="4"/>
  <c r="G55" i="4"/>
  <c r="G182" i="4"/>
  <c r="J112" i="4"/>
  <c r="M219" i="4"/>
  <c r="M221" i="4"/>
  <c r="M235" i="4"/>
  <c r="M249" i="4"/>
  <c r="M251" i="4"/>
  <c r="M255" i="4"/>
  <c r="M277" i="4"/>
  <c r="M279" i="4"/>
  <c r="C238" i="4"/>
  <c r="M114" i="4"/>
  <c r="J225" i="4"/>
  <c r="E112" i="4"/>
  <c r="M141" i="4"/>
  <c r="M143" i="4"/>
  <c r="M149" i="4"/>
  <c r="M152" i="4"/>
  <c r="K151" i="4"/>
  <c r="K180" i="4"/>
  <c r="K225" i="4"/>
  <c r="M202" i="4"/>
  <c r="E12" i="4"/>
  <c r="K224" i="4"/>
  <c r="G226" i="4"/>
  <c r="E76" i="4"/>
  <c r="M116" i="4"/>
  <c r="M121" i="4"/>
  <c r="M128" i="4"/>
  <c r="M130" i="4"/>
  <c r="J196" i="4"/>
  <c r="E207" i="4"/>
  <c r="K179" i="4"/>
  <c r="E181" i="4"/>
  <c r="E267" i="4" s="1"/>
  <c r="E273" i="4" s="1"/>
  <c r="E346" i="4" s="1"/>
  <c r="K196" i="4"/>
  <c r="K201" i="4"/>
  <c r="G259" i="4"/>
  <c r="M259" i="4" s="1"/>
  <c r="J12" i="4"/>
  <c r="G24" i="4"/>
  <c r="K24" i="4"/>
  <c r="M19" i="4"/>
  <c r="M100" i="4"/>
  <c r="K140" i="4"/>
  <c r="K173" i="4"/>
  <c r="G240" i="4"/>
  <c r="G238" i="4" s="1"/>
  <c r="M30" i="4"/>
  <c r="M32" i="4"/>
  <c r="M36" i="4"/>
  <c r="M40" i="4"/>
  <c r="M46" i="4"/>
  <c r="M47" i="4"/>
  <c r="M58" i="4"/>
  <c r="M71" i="4"/>
  <c r="M74" i="4"/>
  <c r="M79" i="4"/>
  <c r="M106" i="4"/>
  <c r="M108" i="4"/>
  <c r="M135" i="4"/>
  <c r="G146" i="4"/>
  <c r="M153" i="4"/>
  <c r="M159" i="4"/>
  <c r="M161" i="4"/>
  <c r="M169" i="4"/>
  <c r="M171" i="4"/>
  <c r="M175" i="4"/>
  <c r="M210" i="4"/>
  <c r="M215" i="4"/>
  <c r="M220" i="4"/>
  <c r="M234" i="4"/>
  <c r="M254" i="4"/>
  <c r="M278" i="4"/>
  <c r="M256" i="4"/>
  <c r="G61" i="4"/>
  <c r="G173" i="4"/>
  <c r="G218" i="4"/>
  <c r="K226" i="4"/>
  <c r="G261" i="4"/>
  <c r="M115" i="4"/>
  <c r="M133" i="4"/>
  <c r="J213" i="4"/>
  <c r="K105" i="4"/>
  <c r="G224" i="4"/>
  <c r="G248" i="4"/>
  <c r="K261" i="4"/>
  <c r="M13" i="4"/>
  <c r="M42" i="4"/>
  <c r="M236" i="4"/>
  <c r="M154" i="4"/>
  <c r="G12" i="4"/>
  <c r="G34" i="4"/>
  <c r="C60" i="4"/>
  <c r="C178" i="4"/>
  <c r="G180" i="4"/>
  <c r="K182" i="4"/>
  <c r="K186" i="4"/>
  <c r="K233" i="4"/>
  <c r="K253" i="4"/>
  <c r="M113" i="4"/>
  <c r="M203" i="4"/>
  <c r="M250" i="4"/>
  <c r="M280" i="4"/>
  <c r="M18" i="4"/>
  <c r="M20" i="4"/>
  <c r="M45" i="4"/>
  <c r="M57" i="4"/>
  <c r="M73" i="4"/>
  <c r="M78" i="4"/>
  <c r="M107" i="4"/>
  <c r="M120" i="4"/>
  <c r="M122" i="4"/>
  <c r="M129" i="4"/>
  <c r="M142" i="4"/>
  <c r="M148" i="4"/>
  <c r="M187" i="4"/>
  <c r="M193" i="4"/>
  <c r="M199" i="4"/>
  <c r="M209" i="4"/>
  <c r="J226" i="4"/>
  <c r="M99" i="4"/>
  <c r="M15" i="4"/>
  <c r="E29" i="4"/>
  <c r="E39" i="4"/>
  <c r="M56" i="4"/>
  <c r="M72" i="4"/>
  <c r="M77" i="4"/>
  <c r="E98" i="4"/>
  <c r="M101" i="4"/>
  <c r="M147" i="4"/>
  <c r="E151" i="4"/>
  <c r="M164" i="4"/>
  <c r="M166" i="4"/>
  <c r="E173" i="4"/>
  <c r="J186" i="4"/>
  <c r="M192" i="4"/>
  <c r="M198" i="4"/>
  <c r="M208" i="4"/>
  <c r="M214" i="4"/>
  <c r="M216" i="4"/>
  <c r="E261" i="4"/>
  <c r="E248" i="4"/>
  <c r="E260" i="4"/>
  <c r="E233" i="4"/>
  <c r="G233" i="4"/>
  <c r="K241" i="4"/>
  <c r="M241" i="4" s="1"/>
  <c r="E225" i="4"/>
  <c r="E224" i="4"/>
  <c r="E226" i="4"/>
  <c r="J224" i="4"/>
  <c r="E201" i="4"/>
  <c r="E180" i="4"/>
  <c r="E179" i="4"/>
  <c r="E132" i="4"/>
  <c r="E182" i="4"/>
  <c r="M181" i="4"/>
  <c r="J70" i="4"/>
  <c r="J61" i="4"/>
  <c r="E61" i="4"/>
  <c r="E34" i="4"/>
  <c r="E63" i="4"/>
  <c r="E24" i="4"/>
  <c r="J17" i="4"/>
  <c r="J24" i="4"/>
  <c r="K23" i="4"/>
  <c r="E238" i="4"/>
  <c r="K12" i="4"/>
  <c r="M89" i="4"/>
  <c r="C265" i="4"/>
  <c r="C271" i="4" s="1"/>
  <c r="C344" i="4" s="1"/>
  <c r="C22" i="4"/>
  <c r="C223" i="4"/>
  <c r="K267" i="4"/>
  <c r="C267" i="4"/>
  <c r="C273" i="4" s="1"/>
  <c r="C346" i="4" s="1"/>
  <c r="G267" i="4"/>
  <c r="C268" i="4"/>
  <c r="C274" i="4" s="1"/>
  <c r="C347" i="4" s="1"/>
  <c r="C218" i="4"/>
  <c r="J258" i="4"/>
  <c r="C266" i="4"/>
  <c r="G22" i="4" l="1"/>
  <c r="M17" i="4"/>
  <c r="M260" i="4"/>
  <c r="M140" i="4"/>
  <c r="M163" i="4"/>
  <c r="M132" i="4"/>
  <c r="V265" i="3"/>
  <c r="M90" i="4"/>
  <c r="M191" i="4"/>
  <c r="M253" i="4"/>
  <c r="M62" i="4"/>
  <c r="M201" i="4"/>
  <c r="J86" i="4"/>
  <c r="E86" i="4"/>
  <c r="M207" i="4"/>
  <c r="K238" i="4"/>
  <c r="M63" i="4"/>
  <c r="J178" i="4"/>
  <c r="M218" i="4"/>
  <c r="W265" i="3"/>
  <c r="Z265" i="3"/>
  <c r="M25" i="4"/>
  <c r="AB265" i="3"/>
  <c r="M44" i="4"/>
  <c r="AA265" i="3"/>
  <c r="AA272" i="3"/>
  <c r="AA345" i="3" s="1"/>
  <c r="AA344" i="3" s="1"/>
  <c r="Z272" i="3"/>
  <c r="Z345" i="3" s="1"/>
  <c r="Z344" i="3" s="1"/>
  <c r="J266" i="4"/>
  <c r="J272" i="4" s="1"/>
  <c r="J345" i="4" s="1"/>
  <c r="M119" i="4"/>
  <c r="M158" i="4"/>
  <c r="M168" i="4"/>
  <c r="M213" i="4"/>
  <c r="X264" i="2"/>
  <c r="M146" i="4"/>
  <c r="Z264" i="2"/>
  <c r="M196" i="4"/>
  <c r="K60" i="4"/>
  <c r="M34" i="4"/>
  <c r="AA264" i="2"/>
  <c r="G258" i="4"/>
  <c r="AB264" i="2"/>
  <c r="Z272" i="2"/>
  <c r="Z345" i="2" s="1"/>
  <c r="V264" i="2"/>
  <c r="E22" i="4"/>
  <c r="AB271" i="2"/>
  <c r="AB344" i="2" s="1"/>
  <c r="AB343" i="2" s="1"/>
  <c r="M105" i="4"/>
  <c r="M55" i="4"/>
  <c r="W264" i="2"/>
  <c r="M127" i="4"/>
  <c r="M29" i="4"/>
  <c r="G86" i="4"/>
  <c r="M87" i="4"/>
  <c r="M88" i="4"/>
  <c r="M76" i="4"/>
  <c r="M179" i="4"/>
  <c r="AB264" i="1"/>
  <c r="Z264" i="1"/>
  <c r="AA264" i="1"/>
  <c r="AB271" i="1"/>
  <c r="AB344" i="1" s="1"/>
  <c r="AB343" i="1" s="1"/>
  <c r="G265" i="4"/>
  <c r="G271" i="4" s="1"/>
  <c r="G344" i="4" s="1"/>
  <c r="M151" i="4"/>
  <c r="M98" i="4"/>
  <c r="M39" i="4"/>
  <c r="K22" i="4"/>
  <c r="M225" i="4"/>
  <c r="M240" i="4"/>
  <c r="M112" i="4"/>
  <c r="M70" i="4"/>
  <c r="K86" i="4"/>
  <c r="M61" i="4"/>
  <c r="G266" i="4"/>
  <c r="X345" i="2"/>
  <c r="X343" i="2" s="1"/>
  <c r="X270" i="2"/>
  <c r="AA344" i="2"/>
  <c r="AA343" i="2" s="1"/>
  <c r="AA270" i="2"/>
  <c r="AA270" i="1"/>
  <c r="AA344" i="1"/>
  <c r="AA343" i="1" s="1"/>
  <c r="V344" i="2"/>
  <c r="V343" i="2" s="1"/>
  <c r="V270" i="2"/>
  <c r="K268" i="4"/>
  <c r="K274" i="4" s="1"/>
  <c r="K347" i="4" s="1"/>
  <c r="G223" i="4"/>
  <c r="W271" i="2"/>
  <c r="W270" i="2" s="1"/>
  <c r="AB271" i="3"/>
  <c r="X265" i="3"/>
  <c r="AB344" i="3"/>
  <c r="W271" i="3"/>
  <c r="V272" i="3"/>
  <c r="X345" i="3"/>
  <c r="X344" i="3" s="1"/>
  <c r="X271" i="3"/>
  <c r="W344" i="3"/>
  <c r="Z344" i="2"/>
  <c r="Z271" i="1"/>
  <c r="K258" i="4"/>
  <c r="M248" i="4"/>
  <c r="G178" i="4"/>
  <c r="G60" i="4"/>
  <c r="M173" i="4"/>
  <c r="M226" i="4"/>
  <c r="J238" i="4"/>
  <c r="K178" i="4"/>
  <c r="K266" i="4"/>
  <c r="K272" i="4" s="1"/>
  <c r="K345" i="4" s="1"/>
  <c r="M180" i="4"/>
  <c r="J60" i="4"/>
  <c r="M233" i="4"/>
  <c r="E223" i="4"/>
  <c r="E258" i="4"/>
  <c r="M24" i="4"/>
  <c r="M12" i="4"/>
  <c r="M182" i="4"/>
  <c r="E265" i="4"/>
  <c r="E271" i="4" s="1"/>
  <c r="E344" i="4" s="1"/>
  <c r="K223" i="4"/>
  <c r="M261" i="4"/>
  <c r="K265" i="4"/>
  <c r="J22" i="4"/>
  <c r="M186" i="4"/>
  <c r="J268" i="4"/>
  <c r="J274" i="4" s="1"/>
  <c r="J347" i="4" s="1"/>
  <c r="G268" i="4"/>
  <c r="E266" i="4"/>
  <c r="E272" i="4" s="1"/>
  <c r="E345" i="4" s="1"/>
  <c r="C264" i="4"/>
  <c r="J223" i="4"/>
  <c r="J265" i="4"/>
  <c r="M224" i="4"/>
  <c r="E178" i="4"/>
  <c r="E268" i="4"/>
  <c r="E60" i="4"/>
  <c r="M23" i="4"/>
  <c r="G273" i="4"/>
  <c r="G346" i="4" s="1"/>
  <c r="C272" i="4"/>
  <c r="C345" i="4" s="1"/>
  <c r="C343" i="4" s="1"/>
  <c r="M267" i="4"/>
  <c r="K273" i="4"/>
  <c r="K346" i="4" s="1"/>
  <c r="F281" i="3"/>
  <c r="AA271" i="3" l="1"/>
  <c r="Z271" i="3"/>
  <c r="M238" i="4"/>
  <c r="Z343" i="2"/>
  <c r="Z270" i="2"/>
  <c r="AB270" i="2"/>
  <c r="M22" i="4"/>
  <c r="M258" i="4"/>
  <c r="M86" i="4"/>
  <c r="W344" i="2"/>
  <c r="W343" i="2" s="1"/>
  <c r="AB270" i="1"/>
  <c r="M223" i="4"/>
  <c r="M266" i="4"/>
  <c r="G272" i="4"/>
  <c r="G345" i="4" s="1"/>
  <c r="M178" i="4"/>
  <c r="K264" i="4"/>
  <c r="M60" i="4"/>
  <c r="H281" i="3"/>
  <c r="N281" i="3" s="1"/>
  <c r="L281" i="3"/>
  <c r="I281" i="3"/>
  <c r="O281" i="3"/>
  <c r="V345" i="3"/>
  <c r="V344" i="3" s="1"/>
  <c r="V271" i="3"/>
  <c r="Z270" i="1"/>
  <c r="Z344" i="1"/>
  <c r="Z343" i="1" s="1"/>
  <c r="K271" i="4"/>
  <c r="K344" i="4" s="1"/>
  <c r="K343" i="4" s="1"/>
  <c r="M265" i="4"/>
  <c r="M268" i="4"/>
  <c r="G274" i="4"/>
  <c r="G347" i="4" s="1"/>
  <c r="G264" i="4"/>
  <c r="E264" i="4"/>
  <c r="J264" i="4"/>
  <c r="J271" i="4"/>
  <c r="E274" i="4"/>
  <c r="E347" i="4" s="1"/>
  <c r="E343" i="4" s="1"/>
  <c r="M273" i="4"/>
  <c r="M346" i="4" s="1"/>
  <c r="C270" i="4"/>
  <c r="M280" i="3"/>
  <c r="M279" i="3"/>
  <c r="M278" i="3"/>
  <c r="J262" i="3"/>
  <c r="J261" i="3"/>
  <c r="J260" i="3"/>
  <c r="J242" i="3"/>
  <c r="J241" i="3"/>
  <c r="J240" i="3"/>
  <c r="M257" i="3"/>
  <c r="F257" i="3"/>
  <c r="M256" i="3"/>
  <c r="M255" i="3"/>
  <c r="F255" i="3"/>
  <c r="R254" i="3"/>
  <c r="Q254" i="3"/>
  <c r="K254" i="3"/>
  <c r="J254" i="3"/>
  <c r="G254" i="3"/>
  <c r="E254" i="3"/>
  <c r="M252" i="3"/>
  <c r="F252" i="3"/>
  <c r="M251" i="3"/>
  <c r="F251" i="3"/>
  <c r="L251" i="3" s="1"/>
  <c r="M250" i="3"/>
  <c r="F250" i="3"/>
  <c r="R249" i="3"/>
  <c r="Q249" i="3"/>
  <c r="K249" i="3"/>
  <c r="J249" i="3"/>
  <c r="G249" i="3"/>
  <c r="E249" i="3"/>
  <c r="J227" i="3"/>
  <c r="J225" i="3"/>
  <c r="M237" i="3"/>
  <c r="F237" i="3"/>
  <c r="M236" i="3"/>
  <c r="F236" i="3"/>
  <c r="M235" i="3"/>
  <c r="F235" i="3"/>
  <c r="R234" i="3"/>
  <c r="Q234" i="3"/>
  <c r="K234" i="3"/>
  <c r="J234" i="3"/>
  <c r="G234" i="3"/>
  <c r="E234" i="3"/>
  <c r="M222" i="3"/>
  <c r="F222" i="3"/>
  <c r="M221" i="3"/>
  <c r="M220" i="3"/>
  <c r="F220" i="3"/>
  <c r="R219" i="3"/>
  <c r="Q219" i="3"/>
  <c r="K219" i="3"/>
  <c r="J219" i="3"/>
  <c r="G219" i="3"/>
  <c r="E219" i="3"/>
  <c r="M217" i="3"/>
  <c r="F217" i="3"/>
  <c r="M216" i="3"/>
  <c r="M215" i="3"/>
  <c r="F215" i="3"/>
  <c r="R214" i="3"/>
  <c r="Q214" i="3"/>
  <c r="K214" i="3"/>
  <c r="J214" i="3"/>
  <c r="G214" i="3"/>
  <c r="E214" i="3"/>
  <c r="M211" i="3"/>
  <c r="F211" i="3"/>
  <c r="M210" i="3"/>
  <c r="M209" i="3"/>
  <c r="F209" i="3"/>
  <c r="R208" i="3"/>
  <c r="Q208" i="3"/>
  <c r="K208" i="3"/>
  <c r="J208" i="3"/>
  <c r="G208" i="3"/>
  <c r="E208" i="3"/>
  <c r="M205" i="3"/>
  <c r="M204" i="3"/>
  <c r="M203" i="3"/>
  <c r="F203" i="3"/>
  <c r="R202" i="3"/>
  <c r="Q202" i="3"/>
  <c r="K202" i="3"/>
  <c r="J202" i="3"/>
  <c r="G202" i="3"/>
  <c r="E202" i="3"/>
  <c r="M200" i="3"/>
  <c r="M199" i="3"/>
  <c r="M198" i="3"/>
  <c r="F198" i="3"/>
  <c r="R197" i="3"/>
  <c r="Q197" i="3"/>
  <c r="K197" i="3"/>
  <c r="J197" i="3"/>
  <c r="G197" i="3"/>
  <c r="E197" i="3"/>
  <c r="M195" i="3"/>
  <c r="M194" i="3"/>
  <c r="F194" i="3"/>
  <c r="M193" i="3"/>
  <c r="F193" i="3"/>
  <c r="I193" i="3" s="1"/>
  <c r="R192" i="3"/>
  <c r="Q192" i="3"/>
  <c r="K192" i="3"/>
  <c r="J192" i="3"/>
  <c r="G192" i="3"/>
  <c r="E192" i="3"/>
  <c r="J183" i="3"/>
  <c r="J182" i="3"/>
  <c r="J181" i="3"/>
  <c r="J180" i="3"/>
  <c r="M190" i="3"/>
  <c r="F190" i="3"/>
  <c r="M189" i="3"/>
  <c r="M188" i="3"/>
  <c r="F188" i="3"/>
  <c r="I188" i="3" s="1"/>
  <c r="R187" i="3"/>
  <c r="Q187" i="3"/>
  <c r="K187" i="3"/>
  <c r="J187" i="3"/>
  <c r="G187" i="3"/>
  <c r="E187" i="3"/>
  <c r="M177" i="3"/>
  <c r="M176" i="3"/>
  <c r="F176" i="3"/>
  <c r="L176" i="3" s="1"/>
  <c r="M175" i="3"/>
  <c r="F175" i="3"/>
  <c r="R174" i="3"/>
  <c r="Q174" i="3"/>
  <c r="K174" i="3"/>
  <c r="J174" i="3"/>
  <c r="G174" i="3"/>
  <c r="E174" i="3"/>
  <c r="M172" i="3"/>
  <c r="F172" i="3"/>
  <c r="M171" i="3"/>
  <c r="M170" i="3"/>
  <c r="F170" i="3"/>
  <c r="R169" i="3"/>
  <c r="Q169" i="3"/>
  <c r="K169" i="3"/>
  <c r="J169" i="3"/>
  <c r="G169" i="3"/>
  <c r="E169" i="3"/>
  <c r="M167" i="3"/>
  <c r="F167" i="3"/>
  <c r="M166" i="3"/>
  <c r="F166" i="3"/>
  <c r="L166" i="3" s="1"/>
  <c r="M165" i="3"/>
  <c r="F165" i="3"/>
  <c r="R164" i="3"/>
  <c r="Q164" i="3"/>
  <c r="K164" i="3"/>
  <c r="J164" i="3"/>
  <c r="G164" i="3"/>
  <c r="E164" i="3"/>
  <c r="M162" i="3"/>
  <c r="F162" i="3"/>
  <c r="M161" i="3"/>
  <c r="M160" i="3"/>
  <c r="F160" i="3"/>
  <c r="R159" i="3"/>
  <c r="Q159" i="3"/>
  <c r="K159" i="3"/>
  <c r="J159" i="3"/>
  <c r="G159" i="3"/>
  <c r="E159" i="3"/>
  <c r="M155" i="3"/>
  <c r="F155" i="3"/>
  <c r="M154" i="3"/>
  <c r="F154" i="3"/>
  <c r="M153" i="3"/>
  <c r="F153" i="3"/>
  <c r="R152" i="3"/>
  <c r="Q152" i="3"/>
  <c r="K152" i="3"/>
  <c r="J152" i="3"/>
  <c r="G152" i="3"/>
  <c r="E152" i="3"/>
  <c r="M150" i="3"/>
  <c r="F150" i="3"/>
  <c r="M149" i="3"/>
  <c r="M148" i="3"/>
  <c r="F148" i="3"/>
  <c r="R147" i="3"/>
  <c r="Q147" i="3"/>
  <c r="K147" i="3"/>
  <c r="J147" i="3"/>
  <c r="G147" i="3"/>
  <c r="E147" i="3"/>
  <c r="M144" i="3"/>
  <c r="F144" i="3"/>
  <c r="M143" i="3"/>
  <c r="M142" i="3"/>
  <c r="F142" i="3"/>
  <c r="R141" i="3"/>
  <c r="Q141" i="3"/>
  <c r="K141" i="3"/>
  <c r="J141" i="3"/>
  <c r="G141" i="3"/>
  <c r="E141" i="3"/>
  <c r="M136" i="3"/>
  <c r="F136" i="3"/>
  <c r="M135" i="3"/>
  <c r="M134" i="3"/>
  <c r="F134" i="3"/>
  <c r="R133" i="3"/>
  <c r="Q133" i="3"/>
  <c r="K133" i="3"/>
  <c r="J133" i="3"/>
  <c r="G133" i="3"/>
  <c r="E133" i="3"/>
  <c r="M131" i="3"/>
  <c r="F131" i="3"/>
  <c r="M130" i="3"/>
  <c r="M129" i="3"/>
  <c r="F129" i="3"/>
  <c r="R128" i="3"/>
  <c r="Q128" i="3"/>
  <c r="K128" i="3"/>
  <c r="J128" i="3"/>
  <c r="G128" i="3"/>
  <c r="E128" i="3"/>
  <c r="M123" i="3"/>
  <c r="F123" i="3"/>
  <c r="M122" i="3"/>
  <c r="M121" i="3"/>
  <c r="F121" i="3"/>
  <c r="R120" i="3"/>
  <c r="Q120" i="3"/>
  <c r="K120" i="3"/>
  <c r="J120" i="3"/>
  <c r="G120" i="3"/>
  <c r="E120" i="3"/>
  <c r="K113" i="3"/>
  <c r="J113" i="3"/>
  <c r="G113" i="3"/>
  <c r="E113" i="3"/>
  <c r="M117" i="3"/>
  <c r="F117" i="3"/>
  <c r="M116" i="3"/>
  <c r="F116" i="3"/>
  <c r="M115" i="3"/>
  <c r="F115" i="3"/>
  <c r="M114" i="3"/>
  <c r="F114" i="3"/>
  <c r="R113" i="3"/>
  <c r="Q113" i="3"/>
  <c r="M109" i="3"/>
  <c r="F109" i="3"/>
  <c r="M108" i="3"/>
  <c r="M107" i="3"/>
  <c r="F107" i="3"/>
  <c r="R106" i="3"/>
  <c r="Q106" i="3"/>
  <c r="K106" i="3"/>
  <c r="J106" i="3"/>
  <c r="G106" i="3"/>
  <c r="E106" i="3"/>
  <c r="J91" i="3"/>
  <c r="J90" i="3"/>
  <c r="J88" i="3"/>
  <c r="M102" i="3"/>
  <c r="M101" i="3"/>
  <c r="M100" i="3"/>
  <c r="F100" i="3"/>
  <c r="R99" i="3"/>
  <c r="Q99" i="3"/>
  <c r="K99" i="3"/>
  <c r="J99" i="3"/>
  <c r="G99" i="3"/>
  <c r="M80" i="3"/>
  <c r="M79" i="3"/>
  <c r="F79" i="3"/>
  <c r="M78" i="3"/>
  <c r="F78" i="3"/>
  <c r="R77" i="3"/>
  <c r="Q77" i="3"/>
  <c r="K77" i="3"/>
  <c r="J77" i="3"/>
  <c r="G77" i="3"/>
  <c r="E77" i="3"/>
  <c r="K71" i="3"/>
  <c r="J71" i="3"/>
  <c r="G71" i="3"/>
  <c r="E71" i="3"/>
  <c r="M75" i="3"/>
  <c r="F75" i="3"/>
  <c r="M74" i="3"/>
  <c r="M73" i="3"/>
  <c r="M72" i="3"/>
  <c r="F72" i="3"/>
  <c r="R71" i="3"/>
  <c r="Q71" i="3"/>
  <c r="J64" i="3"/>
  <c r="J63" i="3"/>
  <c r="J62" i="3"/>
  <c r="M59" i="3"/>
  <c r="F59" i="3"/>
  <c r="M58" i="3"/>
  <c r="F58" i="3"/>
  <c r="L58" i="3" s="1"/>
  <c r="M57" i="3"/>
  <c r="F57" i="3"/>
  <c r="R56" i="3"/>
  <c r="Q56" i="3"/>
  <c r="K56" i="3"/>
  <c r="J56" i="3"/>
  <c r="G56" i="3"/>
  <c r="E56" i="3"/>
  <c r="M47" i="3"/>
  <c r="F47" i="3"/>
  <c r="M46" i="3"/>
  <c r="M45" i="3"/>
  <c r="F45" i="3"/>
  <c r="R44" i="3"/>
  <c r="Q44" i="3"/>
  <c r="K44" i="3"/>
  <c r="J44" i="3"/>
  <c r="G44" i="3"/>
  <c r="E44" i="3"/>
  <c r="M42" i="3"/>
  <c r="F42" i="3"/>
  <c r="M41" i="3"/>
  <c r="M40" i="3"/>
  <c r="F40" i="3"/>
  <c r="R39" i="3"/>
  <c r="Q39" i="3"/>
  <c r="K39" i="3"/>
  <c r="J39" i="3"/>
  <c r="G39" i="3"/>
  <c r="E39" i="3"/>
  <c r="M37" i="3"/>
  <c r="F37" i="3"/>
  <c r="M36" i="3"/>
  <c r="M35" i="3"/>
  <c r="R34" i="3"/>
  <c r="Q34" i="3"/>
  <c r="K34" i="3"/>
  <c r="J34" i="3"/>
  <c r="G34" i="3"/>
  <c r="E34" i="3"/>
  <c r="M32" i="3"/>
  <c r="F32" i="3"/>
  <c r="M31" i="3"/>
  <c r="F31" i="3"/>
  <c r="M30" i="3"/>
  <c r="F30" i="3"/>
  <c r="R29" i="3"/>
  <c r="Q29" i="3"/>
  <c r="K29" i="3"/>
  <c r="J29" i="3"/>
  <c r="G29" i="3"/>
  <c r="E29" i="3"/>
  <c r="J25" i="3"/>
  <c r="J24" i="3"/>
  <c r="J23" i="3"/>
  <c r="M20" i="3"/>
  <c r="M19" i="3"/>
  <c r="M18" i="3"/>
  <c r="F18" i="3"/>
  <c r="R17" i="3"/>
  <c r="Q17" i="3"/>
  <c r="K17" i="3"/>
  <c r="J17" i="3"/>
  <c r="G17" i="3"/>
  <c r="E17" i="3"/>
  <c r="M15" i="3"/>
  <c r="M14" i="3"/>
  <c r="M13" i="3"/>
  <c r="J12" i="3"/>
  <c r="J112" i="1"/>
  <c r="J25" i="2"/>
  <c r="J24" i="2"/>
  <c r="J23" i="2"/>
  <c r="J63" i="2"/>
  <c r="J62" i="2"/>
  <c r="J61" i="2"/>
  <c r="J90" i="2"/>
  <c r="J89" i="2"/>
  <c r="J87" i="2"/>
  <c r="K112" i="2"/>
  <c r="J182" i="2"/>
  <c r="J181" i="2"/>
  <c r="J180" i="2"/>
  <c r="J179" i="2"/>
  <c r="J226" i="2"/>
  <c r="J225" i="2"/>
  <c r="J224" i="2"/>
  <c r="M280" i="2"/>
  <c r="M279" i="2"/>
  <c r="M278" i="2"/>
  <c r="M277" i="2"/>
  <c r="M256" i="2"/>
  <c r="M255" i="2"/>
  <c r="M254" i="2"/>
  <c r="R253" i="2"/>
  <c r="Q253" i="2"/>
  <c r="K253" i="2"/>
  <c r="J253" i="2"/>
  <c r="M251" i="2"/>
  <c r="M250" i="2"/>
  <c r="R248" i="2"/>
  <c r="M249" i="2"/>
  <c r="Q248" i="2"/>
  <c r="K248" i="2"/>
  <c r="J248" i="2"/>
  <c r="M236" i="2"/>
  <c r="M235" i="2"/>
  <c r="M234" i="2"/>
  <c r="Q233" i="2"/>
  <c r="K233" i="2"/>
  <c r="J233" i="2"/>
  <c r="M221" i="2"/>
  <c r="M220" i="2"/>
  <c r="R218" i="2"/>
  <c r="M219" i="2"/>
  <c r="Q218" i="2"/>
  <c r="K218" i="2"/>
  <c r="J218" i="2"/>
  <c r="M216" i="2"/>
  <c r="M215" i="2"/>
  <c r="M214" i="2"/>
  <c r="Q213" i="2"/>
  <c r="K213" i="2"/>
  <c r="J213" i="2"/>
  <c r="M210" i="2"/>
  <c r="M209" i="2"/>
  <c r="M208" i="2"/>
  <c r="Q207" i="2"/>
  <c r="K207" i="2"/>
  <c r="J207" i="2"/>
  <c r="M204" i="2"/>
  <c r="M203" i="2"/>
  <c r="R201" i="2"/>
  <c r="M202" i="2"/>
  <c r="Q201" i="2"/>
  <c r="K201" i="2"/>
  <c r="J201" i="2"/>
  <c r="M199" i="2"/>
  <c r="M198" i="2"/>
  <c r="M197" i="2"/>
  <c r="Q196" i="2"/>
  <c r="K196" i="2"/>
  <c r="J196" i="2"/>
  <c r="M194" i="2"/>
  <c r="M193" i="2"/>
  <c r="R191" i="2"/>
  <c r="M192" i="2"/>
  <c r="Q191" i="2"/>
  <c r="K191" i="2"/>
  <c r="J191" i="2"/>
  <c r="M189" i="2"/>
  <c r="M188" i="2"/>
  <c r="M187" i="2"/>
  <c r="Q186" i="2"/>
  <c r="K186" i="2"/>
  <c r="J186" i="2"/>
  <c r="M176" i="2"/>
  <c r="M175" i="2"/>
  <c r="M174" i="2"/>
  <c r="Q173" i="2"/>
  <c r="K173" i="2"/>
  <c r="J173" i="2"/>
  <c r="M171" i="2"/>
  <c r="M170" i="2"/>
  <c r="M169" i="2"/>
  <c r="Q168" i="2"/>
  <c r="K168" i="2"/>
  <c r="J168" i="2"/>
  <c r="M166" i="2"/>
  <c r="M165" i="2"/>
  <c r="M164" i="2"/>
  <c r="Q163" i="2"/>
  <c r="K163" i="2"/>
  <c r="J163" i="2"/>
  <c r="M161" i="2"/>
  <c r="M160" i="2"/>
  <c r="R158" i="2"/>
  <c r="M159" i="2"/>
  <c r="Q158" i="2"/>
  <c r="K158" i="2"/>
  <c r="J158" i="2"/>
  <c r="M154" i="2"/>
  <c r="M153" i="2"/>
  <c r="M152" i="2"/>
  <c r="Q151" i="2"/>
  <c r="K151" i="2"/>
  <c r="J151" i="2"/>
  <c r="M149" i="2"/>
  <c r="M148" i="2"/>
  <c r="M147" i="2"/>
  <c r="Q146" i="2"/>
  <c r="K146" i="2"/>
  <c r="J146" i="2"/>
  <c r="M143" i="2"/>
  <c r="M142" i="2"/>
  <c r="R140" i="2"/>
  <c r="M141" i="2"/>
  <c r="Q140" i="2"/>
  <c r="K140" i="2"/>
  <c r="J140" i="2"/>
  <c r="M135" i="2"/>
  <c r="M134" i="2"/>
  <c r="M133" i="2"/>
  <c r="Q132" i="2"/>
  <c r="K132" i="2"/>
  <c r="J132" i="2"/>
  <c r="M130" i="2"/>
  <c r="M129" i="2"/>
  <c r="M128" i="2"/>
  <c r="Q127" i="2"/>
  <c r="K127" i="2"/>
  <c r="J127" i="2"/>
  <c r="M122" i="2"/>
  <c r="M121" i="2"/>
  <c r="M120" i="2"/>
  <c r="Q119" i="2"/>
  <c r="K119" i="2"/>
  <c r="J119" i="2"/>
  <c r="M115" i="2"/>
  <c r="M114" i="2"/>
  <c r="M113" i="2"/>
  <c r="Q112" i="2"/>
  <c r="M108" i="2"/>
  <c r="M107" i="2"/>
  <c r="M106" i="2"/>
  <c r="Q105" i="2"/>
  <c r="K105" i="2"/>
  <c r="J105" i="2"/>
  <c r="M101" i="2"/>
  <c r="M100" i="2"/>
  <c r="M99" i="2"/>
  <c r="Q98" i="2"/>
  <c r="K98" i="2"/>
  <c r="J98" i="2"/>
  <c r="K70" i="2"/>
  <c r="J70" i="2"/>
  <c r="M79" i="2"/>
  <c r="M78" i="2"/>
  <c r="M77" i="2"/>
  <c r="Q76" i="2"/>
  <c r="K76" i="2"/>
  <c r="J76" i="2"/>
  <c r="M73" i="2"/>
  <c r="M72" i="2"/>
  <c r="M71" i="2"/>
  <c r="Q70" i="2"/>
  <c r="M58" i="2"/>
  <c r="M57" i="2"/>
  <c r="M56" i="2"/>
  <c r="Q55" i="2"/>
  <c r="K55" i="2"/>
  <c r="J55" i="2"/>
  <c r="M47" i="2"/>
  <c r="M46" i="2"/>
  <c r="M45" i="2"/>
  <c r="Q44" i="2"/>
  <c r="K44" i="2"/>
  <c r="M42" i="2"/>
  <c r="M41" i="2"/>
  <c r="M40" i="2"/>
  <c r="Q39" i="2"/>
  <c r="K39" i="2"/>
  <c r="J39" i="2"/>
  <c r="M37" i="2"/>
  <c r="M36" i="2"/>
  <c r="M35" i="2"/>
  <c r="Q34" i="2"/>
  <c r="K34" i="2"/>
  <c r="J34" i="2"/>
  <c r="M32" i="2"/>
  <c r="M31" i="2"/>
  <c r="M30" i="2"/>
  <c r="Q29" i="2"/>
  <c r="K29" i="2"/>
  <c r="J29" i="2"/>
  <c r="M20" i="2"/>
  <c r="M19" i="2"/>
  <c r="M18" i="2"/>
  <c r="Q17" i="2"/>
  <c r="K17" i="2"/>
  <c r="J17" i="2"/>
  <c r="M15" i="2"/>
  <c r="M14" i="2"/>
  <c r="M13" i="2"/>
  <c r="J12" i="2"/>
  <c r="F280" i="2"/>
  <c r="H280" i="2" s="1"/>
  <c r="N280" i="2" s="1"/>
  <c r="F279" i="2"/>
  <c r="L279" i="2" s="1"/>
  <c r="F278" i="2"/>
  <c r="L278" i="2" s="1"/>
  <c r="F277" i="2"/>
  <c r="L277" i="2" s="1"/>
  <c r="F256" i="2"/>
  <c r="L256" i="2" s="1"/>
  <c r="F255" i="2"/>
  <c r="L255" i="2" s="1"/>
  <c r="F254" i="2"/>
  <c r="L254" i="2" s="1"/>
  <c r="F251" i="2"/>
  <c r="F250" i="2"/>
  <c r="L250" i="2" s="1"/>
  <c r="F249" i="2"/>
  <c r="L249" i="2" s="1"/>
  <c r="F236" i="2"/>
  <c r="L236" i="2" s="1"/>
  <c r="F235" i="2"/>
  <c r="L235" i="2" s="1"/>
  <c r="F234" i="2"/>
  <c r="L234" i="2" s="1"/>
  <c r="F221" i="2"/>
  <c r="L221" i="2" s="1"/>
  <c r="F220" i="2"/>
  <c r="L220" i="2" s="1"/>
  <c r="F219" i="2"/>
  <c r="L219" i="2" s="1"/>
  <c r="F216" i="2"/>
  <c r="L216" i="2" s="1"/>
  <c r="F214" i="2"/>
  <c r="L214" i="2" s="1"/>
  <c r="F210" i="2"/>
  <c r="L210" i="2" s="1"/>
  <c r="F208" i="2"/>
  <c r="L208" i="2" s="1"/>
  <c r="F204" i="2"/>
  <c r="L204" i="2" s="1"/>
  <c r="F203" i="2"/>
  <c r="L203" i="2" s="1"/>
  <c r="F202" i="2"/>
  <c r="L202" i="2" s="1"/>
  <c r="F199" i="2"/>
  <c r="L199" i="2" s="1"/>
  <c r="F198" i="2"/>
  <c r="L198" i="2" s="1"/>
  <c r="F197" i="2"/>
  <c r="L197" i="2" s="1"/>
  <c r="F194" i="2"/>
  <c r="L194" i="2" s="1"/>
  <c r="F193" i="2"/>
  <c r="L193" i="2" s="1"/>
  <c r="F192" i="2"/>
  <c r="L192" i="2" s="1"/>
  <c r="F188" i="2"/>
  <c r="L188" i="2" s="1"/>
  <c r="F187" i="2"/>
  <c r="L187" i="2" s="1"/>
  <c r="F176" i="2"/>
  <c r="L176" i="2" s="1"/>
  <c r="F175" i="2"/>
  <c r="L175" i="2" s="1"/>
  <c r="F174" i="2"/>
  <c r="L174" i="2" s="1"/>
  <c r="F171" i="2"/>
  <c r="L171" i="2" s="1"/>
  <c r="F170" i="2"/>
  <c r="L170" i="2" s="1"/>
  <c r="F169" i="2"/>
  <c r="L169" i="2" s="1"/>
  <c r="F166" i="2"/>
  <c r="L166" i="2" s="1"/>
  <c r="F165" i="2"/>
  <c r="L165" i="2" s="1"/>
  <c r="F164" i="2"/>
  <c r="L164" i="2" s="1"/>
  <c r="F161" i="2"/>
  <c r="F160" i="2"/>
  <c r="L160" i="2" s="1"/>
  <c r="F159" i="2"/>
  <c r="L159" i="2" s="1"/>
  <c r="F154" i="2"/>
  <c r="L154" i="2" s="1"/>
  <c r="F153" i="2"/>
  <c r="L153" i="2" s="1"/>
  <c r="F152" i="2"/>
  <c r="L152" i="2" s="1"/>
  <c r="F149" i="2"/>
  <c r="L149" i="2" s="1"/>
  <c r="F148" i="2"/>
  <c r="L148" i="2" s="1"/>
  <c r="F147" i="2"/>
  <c r="F143" i="2"/>
  <c r="L143" i="2" s="1"/>
  <c r="F142" i="2"/>
  <c r="L142" i="2" s="1"/>
  <c r="F141" i="2"/>
  <c r="L141" i="2" s="1"/>
  <c r="F135" i="2"/>
  <c r="L135" i="2" s="1"/>
  <c r="F134" i="2"/>
  <c r="L134" i="2" s="1"/>
  <c r="F133" i="2"/>
  <c r="L133" i="2" s="1"/>
  <c r="F130" i="2"/>
  <c r="L130" i="2" s="1"/>
  <c r="F128" i="2"/>
  <c r="L128" i="2" s="1"/>
  <c r="F122" i="2"/>
  <c r="L122" i="2" s="1"/>
  <c r="F121" i="2"/>
  <c r="L121" i="2" s="1"/>
  <c r="F120" i="2"/>
  <c r="L120" i="2" s="1"/>
  <c r="F116" i="2"/>
  <c r="L116" i="2" s="1"/>
  <c r="F115" i="2"/>
  <c r="L115" i="2" s="1"/>
  <c r="F114" i="2"/>
  <c r="L114" i="2" s="1"/>
  <c r="F113" i="2"/>
  <c r="F108" i="2"/>
  <c r="L108" i="2" s="1"/>
  <c r="F107" i="2"/>
  <c r="L107" i="2" s="1"/>
  <c r="F106" i="2"/>
  <c r="L106" i="2" s="1"/>
  <c r="F101" i="2"/>
  <c r="L101" i="2" s="1"/>
  <c r="F100" i="2"/>
  <c r="L100" i="2" s="1"/>
  <c r="F99" i="2"/>
  <c r="L99" i="2" s="1"/>
  <c r="F79" i="2"/>
  <c r="L79" i="2" s="1"/>
  <c r="F78" i="2"/>
  <c r="L78" i="2" s="1"/>
  <c r="F77" i="2"/>
  <c r="L77" i="2" s="1"/>
  <c r="F74" i="2"/>
  <c r="L74" i="2" s="1"/>
  <c r="F73" i="2"/>
  <c r="F72" i="2"/>
  <c r="F58" i="2"/>
  <c r="L58" i="2" s="1"/>
  <c r="F57" i="2"/>
  <c r="L57" i="2" s="1"/>
  <c r="F56" i="2"/>
  <c r="L56" i="2" s="1"/>
  <c r="F47" i="2"/>
  <c r="L47" i="2" s="1"/>
  <c r="F46" i="2"/>
  <c r="L46" i="2" s="1"/>
  <c r="F45" i="2"/>
  <c r="F42" i="2"/>
  <c r="L42" i="2" s="1"/>
  <c r="F41" i="2"/>
  <c r="L41" i="2" s="1"/>
  <c r="F40" i="2"/>
  <c r="L40" i="2" s="1"/>
  <c r="F37" i="2"/>
  <c r="L37" i="2" s="1"/>
  <c r="F36" i="2"/>
  <c r="F35" i="2"/>
  <c r="L35" i="2" s="1"/>
  <c r="F32" i="2"/>
  <c r="L32" i="2" s="1"/>
  <c r="F31" i="2"/>
  <c r="L31" i="2" s="1"/>
  <c r="F30" i="2"/>
  <c r="L30" i="2" s="1"/>
  <c r="F20" i="2"/>
  <c r="L20" i="2" s="1"/>
  <c r="F19" i="2"/>
  <c r="L19" i="2" s="1"/>
  <c r="F18" i="2"/>
  <c r="F15" i="2"/>
  <c r="L15" i="2" s="1"/>
  <c r="F14" i="2"/>
  <c r="L14" i="2" s="1"/>
  <c r="F13" i="2"/>
  <c r="L13" i="2" s="1"/>
  <c r="R248" i="1"/>
  <c r="R233" i="1"/>
  <c r="R218" i="1"/>
  <c r="R196" i="1"/>
  <c r="R191" i="1"/>
  <c r="R186" i="1"/>
  <c r="R173" i="1"/>
  <c r="Q173" i="1"/>
  <c r="Q158" i="1"/>
  <c r="R151" i="1"/>
  <c r="Q151" i="1"/>
  <c r="R146" i="1"/>
  <c r="Q146" i="1"/>
  <c r="R140" i="1"/>
  <c r="Q132" i="1"/>
  <c r="R105" i="1"/>
  <c r="Q98" i="1"/>
  <c r="R76" i="1"/>
  <c r="R55" i="1"/>
  <c r="Q55" i="1"/>
  <c r="R44" i="1"/>
  <c r="Q39" i="1"/>
  <c r="R29" i="1"/>
  <c r="M280" i="1"/>
  <c r="M279" i="1"/>
  <c r="M278" i="1"/>
  <c r="M277" i="1"/>
  <c r="J261" i="1"/>
  <c r="J260" i="1"/>
  <c r="J259" i="1"/>
  <c r="J241" i="1"/>
  <c r="J240" i="1"/>
  <c r="J239" i="1"/>
  <c r="J224" i="1"/>
  <c r="J226" i="1"/>
  <c r="J225" i="1"/>
  <c r="K112" i="1"/>
  <c r="J63" i="1"/>
  <c r="J62" i="1"/>
  <c r="J61" i="1"/>
  <c r="J25" i="1"/>
  <c r="J24" i="1"/>
  <c r="J23" i="1"/>
  <c r="J267" i="1"/>
  <c r="J273" i="1" s="1"/>
  <c r="J346" i="1" s="1"/>
  <c r="M256" i="1"/>
  <c r="M255" i="1"/>
  <c r="M254" i="1"/>
  <c r="K253" i="1"/>
  <c r="J253" i="1"/>
  <c r="M251" i="1"/>
  <c r="M250" i="1"/>
  <c r="M249" i="1"/>
  <c r="M236" i="1"/>
  <c r="M235" i="1"/>
  <c r="M234" i="1"/>
  <c r="J233" i="1"/>
  <c r="M221" i="1"/>
  <c r="M220" i="1"/>
  <c r="M219" i="1"/>
  <c r="K218" i="1"/>
  <c r="J218" i="1"/>
  <c r="M216" i="1"/>
  <c r="M215" i="1"/>
  <c r="M214" i="1"/>
  <c r="K213" i="1"/>
  <c r="M210" i="1"/>
  <c r="M209" i="1"/>
  <c r="M208" i="1"/>
  <c r="K207" i="1"/>
  <c r="J207" i="1"/>
  <c r="M204" i="1"/>
  <c r="M203" i="1"/>
  <c r="M202" i="1"/>
  <c r="K201" i="1"/>
  <c r="J201" i="1"/>
  <c r="M199" i="1"/>
  <c r="M198" i="1"/>
  <c r="M197" i="1"/>
  <c r="Q196" i="1"/>
  <c r="K196" i="1"/>
  <c r="J196" i="1"/>
  <c r="M194" i="1"/>
  <c r="M193" i="1"/>
  <c r="M192" i="1"/>
  <c r="K191" i="1"/>
  <c r="J191" i="1"/>
  <c r="M189" i="1"/>
  <c r="M188" i="1"/>
  <c r="M187" i="1"/>
  <c r="M176" i="1"/>
  <c r="M175" i="1"/>
  <c r="M174" i="1"/>
  <c r="K173" i="1"/>
  <c r="J173" i="1"/>
  <c r="M171" i="1"/>
  <c r="M170" i="1"/>
  <c r="M169" i="1"/>
  <c r="R168" i="1"/>
  <c r="Q168" i="1"/>
  <c r="K168" i="1"/>
  <c r="J168" i="1"/>
  <c r="M166" i="1"/>
  <c r="M165" i="1"/>
  <c r="M164" i="1"/>
  <c r="K163" i="1"/>
  <c r="J163" i="1"/>
  <c r="M161" i="1"/>
  <c r="M160" i="1"/>
  <c r="M159" i="1"/>
  <c r="R158" i="1"/>
  <c r="K158" i="1"/>
  <c r="J158" i="1"/>
  <c r="M154" i="1"/>
  <c r="M153" i="1"/>
  <c r="M152" i="1"/>
  <c r="M149" i="1"/>
  <c r="M148" i="1"/>
  <c r="M147" i="1"/>
  <c r="K146" i="1"/>
  <c r="J146" i="1"/>
  <c r="M143" i="1"/>
  <c r="M142" i="1"/>
  <c r="M141" i="1"/>
  <c r="K140" i="1"/>
  <c r="J140" i="1"/>
  <c r="M135" i="1"/>
  <c r="M134" i="1"/>
  <c r="M133" i="1"/>
  <c r="R132" i="1"/>
  <c r="K132" i="1"/>
  <c r="J132" i="1"/>
  <c r="M130" i="1"/>
  <c r="M129" i="1"/>
  <c r="M128" i="1"/>
  <c r="M122" i="1"/>
  <c r="M121" i="1"/>
  <c r="M120" i="1"/>
  <c r="R119" i="1"/>
  <c r="K119" i="1"/>
  <c r="J119" i="1"/>
  <c r="M115" i="1"/>
  <c r="M114" i="1"/>
  <c r="M113" i="1"/>
  <c r="M108" i="1"/>
  <c r="M107" i="1"/>
  <c r="M106" i="1"/>
  <c r="K105" i="1"/>
  <c r="M101" i="1"/>
  <c r="M100" i="1"/>
  <c r="M99" i="1"/>
  <c r="M79" i="1"/>
  <c r="M78" i="1"/>
  <c r="M77" i="1"/>
  <c r="J76" i="1"/>
  <c r="M74" i="1"/>
  <c r="M73" i="1"/>
  <c r="M72" i="1"/>
  <c r="M71" i="1"/>
  <c r="M58" i="1"/>
  <c r="M57" i="1"/>
  <c r="M56" i="1"/>
  <c r="M47" i="1"/>
  <c r="M46" i="1"/>
  <c r="M45" i="1"/>
  <c r="K44" i="1"/>
  <c r="J44" i="1"/>
  <c r="M42" i="1"/>
  <c r="M41" i="1"/>
  <c r="M40" i="1"/>
  <c r="J39" i="1"/>
  <c r="M37" i="1"/>
  <c r="M36" i="1"/>
  <c r="M35" i="1"/>
  <c r="R34" i="1"/>
  <c r="K34" i="1"/>
  <c r="J34" i="1"/>
  <c r="M32" i="1"/>
  <c r="M31" i="1"/>
  <c r="M30" i="1"/>
  <c r="K29" i="1"/>
  <c r="J29" i="1"/>
  <c r="M20" i="1"/>
  <c r="M19" i="1"/>
  <c r="M18" i="1"/>
  <c r="R17" i="1"/>
  <c r="K17" i="1"/>
  <c r="J17" i="1"/>
  <c r="M15" i="1"/>
  <c r="M14" i="1"/>
  <c r="M13" i="1"/>
  <c r="J12" i="1"/>
  <c r="M254" i="3" l="1"/>
  <c r="M133" i="3"/>
  <c r="M169" i="3"/>
  <c r="O73" i="2"/>
  <c r="M99" i="3"/>
  <c r="O161" i="2"/>
  <c r="L72" i="2"/>
  <c r="H72" i="2"/>
  <c r="J22" i="2"/>
  <c r="O113" i="2"/>
  <c r="J267" i="2"/>
  <c r="J273" i="2" s="1"/>
  <c r="J346" i="2" s="1"/>
  <c r="K270" i="4"/>
  <c r="M272" i="4"/>
  <c r="M345" i="4" s="1"/>
  <c r="G343" i="4"/>
  <c r="M106" i="3"/>
  <c r="J266" i="1"/>
  <c r="J272" i="1" s="1"/>
  <c r="J345" i="1" s="1"/>
  <c r="M214" i="3"/>
  <c r="J268" i="3"/>
  <c r="J274" i="3" s="1"/>
  <c r="J347" i="3" s="1"/>
  <c r="M34" i="3"/>
  <c r="O221" i="2"/>
  <c r="O208" i="2"/>
  <c r="R98" i="2"/>
  <c r="O107" i="2"/>
  <c r="R132" i="2"/>
  <c r="O170" i="2"/>
  <c r="O187" i="2"/>
  <c r="O46" i="2"/>
  <c r="O160" i="2"/>
  <c r="O171" i="2"/>
  <c r="O188" i="2"/>
  <c r="O194" i="2"/>
  <c r="O31" i="2"/>
  <c r="O57" i="2"/>
  <c r="O133" i="2"/>
  <c r="O142" i="2"/>
  <c r="O152" i="2"/>
  <c r="R168" i="2"/>
  <c r="O176" i="2"/>
  <c r="O199" i="2"/>
  <c r="R253" i="1"/>
  <c r="Q70" i="1"/>
  <c r="Q17" i="1"/>
  <c r="M17" i="3"/>
  <c r="M202" i="3"/>
  <c r="O78" i="3"/>
  <c r="M147" i="3"/>
  <c r="M174" i="3"/>
  <c r="M128" i="3"/>
  <c r="O35" i="2"/>
  <c r="O30" i="2"/>
  <c r="O40" i="2"/>
  <c r="O42" i="2"/>
  <c r="R55" i="2"/>
  <c r="O115" i="2"/>
  <c r="O148" i="2"/>
  <c r="O193" i="2"/>
  <c r="O250" i="2"/>
  <c r="O254" i="2"/>
  <c r="O279" i="2"/>
  <c r="I280" i="2"/>
  <c r="J268" i="2"/>
  <c r="J274" i="2" s="1"/>
  <c r="J347" i="2" s="1"/>
  <c r="L73" i="2"/>
  <c r="O77" i="2"/>
  <c r="O19" i="2"/>
  <c r="R39" i="2"/>
  <c r="O78" i="2"/>
  <c r="O100" i="2"/>
  <c r="O120" i="2"/>
  <c r="R163" i="2"/>
  <c r="I278" i="2"/>
  <c r="J60" i="2"/>
  <c r="F71" i="2"/>
  <c r="L71" i="2" s="1"/>
  <c r="D70" i="2"/>
  <c r="L280" i="2"/>
  <c r="R44" i="2"/>
  <c r="R105" i="2"/>
  <c r="O128" i="2"/>
  <c r="O159" i="2"/>
  <c r="O165" i="2"/>
  <c r="R173" i="2"/>
  <c r="O198" i="2"/>
  <c r="O255" i="2"/>
  <c r="O280" i="2"/>
  <c r="J223" i="2"/>
  <c r="J268" i="1"/>
  <c r="D70" i="1"/>
  <c r="R70" i="1"/>
  <c r="Q76" i="1"/>
  <c r="Q105" i="1"/>
  <c r="Q112" i="1"/>
  <c r="Q119" i="1"/>
  <c r="Q253" i="1"/>
  <c r="J258" i="1"/>
  <c r="Q29" i="1"/>
  <c r="Q34" i="1"/>
  <c r="Q44" i="1"/>
  <c r="R98" i="1"/>
  <c r="Q191" i="1"/>
  <c r="J238" i="1"/>
  <c r="M274" i="4"/>
  <c r="M347" i="4" s="1"/>
  <c r="M271" i="4"/>
  <c r="M344" i="4" s="1"/>
  <c r="J344" i="4"/>
  <c r="J343" i="4" s="1"/>
  <c r="G270" i="4"/>
  <c r="F20" i="3"/>
  <c r="I20" i="3" s="1"/>
  <c r="F101" i="3"/>
  <c r="O101" i="3" s="1"/>
  <c r="F177" i="3"/>
  <c r="L177" i="3" s="1"/>
  <c r="F199" i="3"/>
  <c r="L199" i="3" s="1"/>
  <c r="F204" i="3"/>
  <c r="L204" i="3" s="1"/>
  <c r="M71" i="3"/>
  <c r="F122" i="3"/>
  <c r="L122" i="3" s="1"/>
  <c r="F135" i="3"/>
  <c r="L135" i="3" s="1"/>
  <c r="F143" i="3"/>
  <c r="L143" i="3" s="1"/>
  <c r="F149" i="3"/>
  <c r="L149" i="3" s="1"/>
  <c r="F161" i="3"/>
  <c r="L161" i="3" s="1"/>
  <c r="O193" i="3"/>
  <c r="F221" i="3"/>
  <c r="L221" i="3" s="1"/>
  <c r="F256" i="3"/>
  <c r="L256" i="3" s="1"/>
  <c r="F279" i="3"/>
  <c r="L279" i="3" s="1"/>
  <c r="M264" i="4"/>
  <c r="M39" i="3"/>
  <c r="M44" i="3"/>
  <c r="M56" i="3"/>
  <c r="F108" i="3"/>
  <c r="L108" i="3" s="1"/>
  <c r="F171" i="3"/>
  <c r="L171" i="3" s="1"/>
  <c r="H193" i="3"/>
  <c r="N193" i="3" s="1"/>
  <c r="M197" i="3"/>
  <c r="M208" i="3"/>
  <c r="M249" i="3"/>
  <c r="F278" i="3"/>
  <c r="L278" i="3" s="1"/>
  <c r="D34" i="3"/>
  <c r="F34" i="3" s="1"/>
  <c r="L34" i="3" s="1"/>
  <c r="F35" i="3"/>
  <c r="F74" i="3"/>
  <c r="H74" i="3" s="1"/>
  <c r="N74" i="3" s="1"/>
  <c r="F19" i="3"/>
  <c r="L19" i="3" s="1"/>
  <c r="F36" i="3"/>
  <c r="O36" i="3" s="1"/>
  <c r="F41" i="3"/>
  <c r="L41" i="3" s="1"/>
  <c r="F46" i="3"/>
  <c r="L46" i="3" s="1"/>
  <c r="F73" i="3"/>
  <c r="L73" i="3" s="1"/>
  <c r="F80" i="3"/>
  <c r="L80" i="3" s="1"/>
  <c r="F102" i="3"/>
  <c r="H102" i="3" s="1"/>
  <c r="N102" i="3" s="1"/>
  <c r="M113" i="3"/>
  <c r="M120" i="3"/>
  <c r="M141" i="3"/>
  <c r="M159" i="3"/>
  <c r="M164" i="3"/>
  <c r="O188" i="3"/>
  <c r="D192" i="3"/>
  <c r="F192" i="3" s="1"/>
  <c r="I192" i="3" s="1"/>
  <c r="F195" i="3"/>
  <c r="L195" i="3" s="1"/>
  <c r="F200" i="3"/>
  <c r="H200" i="3" s="1"/>
  <c r="N200" i="3" s="1"/>
  <c r="F205" i="3"/>
  <c r="L205" i="3" s="1"/>
  <c r="M219" i="3"/>
  <c r="L36" i="2"/>
  <c r="O36" i="2"/>
  <c r="L147" i="2"/>
  <c r="O147" i="2"/>
  <c r="O214" i="2"/>
  <c r="L18" i="2"/>
  <c r="O18" i="2"/>
  <c r="L45" i="2"/>
  <c r="O45" i="2"/>
  <c r="O15" i="2"/>
  <c r="O114" i="2"/>
  <c r="O135" i="2"/>
  <c r="O153" i="2"/>
  <c r="O175" i="2"/>
  <c r="R196" i="2"/>
  <c r="O203" i="2"/>
  <c r="L161" i="2"/>
  <c r="J86" i="2"/>
  <c r="L251" i="2"/>
  <c r="O251" i="2"/>
  <c r="O72" i="2"/>
  <c r="O101" i="2"/>
  <c r="O219" i="2"/>
  <c r="O235" i="2"/>
  <c r="L113" i="2"/>
  <c r="R34" i="2"/>
  <c r="O56" i="2"/>
  <c r="O106" i="2"/>
  <c r="O130" i="2"/>
  <c r="O141" i="2"/>
  <c r="O278" i="2"/>
  <c r="O20" i="2"/>
  <c r="O121" i="2"/>
  <c r="O134" i="2"/>
  <c r="O174" i="2"/>
  <c r="R186" i="2"/>
  <c r="O197" i="2"/>
  <c r="O202" i="2"/>
  <c r="O234" i="2"/>
  <c r="R29" i="2"/>
  <c r="O41" i="2"/>
  <c r="O99" i="2"/>
  <c r="R119" i="2"/>
  <c r="R151" i="2"/>
  <c r="O164" i="2"/>
  <c r="O169" i="2"/>
  <c r="O192" i="2"/>
  <c r="O220" i="2"/>
  <c r="O249" i="2"/>
  <c r="J178" i="2"/>
  <c r="F14" i="1"/>
  <c r="L14" i="1" s="1"/>
  <c r="D41" i="4"/>
  <c r="F41" i="4" s="1"/>
  <c r="F41" i="1"/>
  <c r="L41" i="1" s="1"/>
  <c r="D78" i="4"/>
  <c r="F78" i="4" s="1"/>
  <c r="F78" i="1"/>
  <c r="L78" i="1" s="1"/>
  <c r="D113" i="4"/>
  <c r="F113" i="1"/>
  <c r="L113" i="1" s="1"/>
  <c r="D135" i="4"/>
  <c r="F135" i="4" s="1"/>
  <c r="F135" i="1"/>
  <c r="L135" i="1" s="1"/>
  <c r="D153" i="4"/>
  <c r="F153" i="4" s="1"/>
  <c r="F153" i="1"/>
  <c r="L153" i="1" s="1"/>
  <c r="D175" i="4"/>
  <c r="F175" i="1"/>
  <c r="L175" i="1" s="1"/>
  <c r="D203" i="4"/>
  <c r="F203" i="4" s="1"/>
  <c r="F203" i="1"/>
  <c r="L203" i="1" s="1"/>
  <c r="D235" i="4"/>
  <c r="F235" i="1"/>
  <c r="L235" i="1" s="1"/>
  <c r="J22" i="1"/>
  <c r="J265" i="1"/>
  <c r="J271" i="1" s="1"/>
  <c r="J344" i="1" s="1"/>
  <c r="F13" i="1"/>
  <c r="L13" i="1" s="1"/>
  <c r="D19" i="4"/>
  <c r="F19" i="4" s="1"/>
  <c r="F19" i="1"/>
  <c r="L19" i="1" s="1"/>
  <c r="D32" i="4"/>
  <c r="F32" i="1"/>
  <c r="L32" i="1" s="1"/>
  <c r="D40" i="4"/>
  <c r="F40" i="1"/>
  <c r="L40" i="1" s="1"/>
  <c r="D46" i="4"/>
  <c r="F46" i="4" s="1"/>
  <c r="F46" i="1"/>
  <c r="L46" i="1" s="1"/>
  <c r="D58" i="4"/>
  <c r="F58" i="4" s="1"/>
  <c r="F58" i="1"/>
  <c r="L58" i="1" s="1"/>
  <c r="D77" i="4"/>
  <c r="F77" i="1"/>
  <c r="L77" i="1" s="1"/>
  <c r="D100" i="4"/>
  <c r="F100" i="4" s="1"/>
  <c r="D108" i="4"/>
  <c r="F108" i="4" s="1"/>
  <c r="F108" i="1"/>
  <c r="L108" i="1" s="1"/>
  <c r="D116" i="4"/>
  <c r="F116" i="4" s="1"/>
  <c r="F116" i="1"/>
  <c r="L116" i="1" s="1"/>
  <c r="D128" i="4"/>
  <c r="F128" i="1"/>
  <c r="L128" i="1" s="1"/>
  <c r="D134" i="4"/>
  <c r="F134" i="4" s="1"/>
  <c r="F134" i="1"/>
  <c r="L134" i="1" s="1"/>
  <c r="D143" i="4"/>
  <c r="F143" i="4" s="1"/>
  <c r="F143" i="1"/>
  <c r="L143" i="1" s="1"/>
  <c r="D152" i="4"/>
  <c r="F152" i="1"/>
  <c r="L152" i="1" s="1"/>
  <c r="D160" i="4"/>
  <c r="F160" i="4" s="1"/>
  <c r="F160" i="1"/>
  <c r="L160" i="1" s="1"/>
  <c r="D166" i="4"/>
  <c r="F166" i="4" s="1"/>
  <c r="F166" i="1"/>
  <c r="L166" i="1" s="1"/>
  <c r="D174" i="4"/>
  <c r="F174" i="1"/>
  <c r="L174" i="1" s="1"/>
  <c r="F188" i="1"/>
  <c r="L188" i="1" s="1"/>
  <c r="D194" i="4"/>
  <c r="F194" i="4" s="1"/>
  <c r="F194" i="1"/>
  <c r="L194" i="1" s="1"/>
  <c r="D202" i="4"/>
  <c r="F202" i="1"/>
  <c r="L202" i="1" s="1"/>
  <c r="D216" i="4"/>
  <c r="F216" i="4" s="1"/>
  <c r="F216" i="1"/>
  <c r="L216" i="1" s="1"/>
  <c r="D234" i="4"/>
  <c r="F234" i="1"/>
  <c r="L234" i="1" s="1"/>
  <c r="D250" i="4"/>
  <c r="F250" i="1"/>
  <c r="L250" i="1" s="1"/>
  <c r="D256" i="4"/>
  <c r="F256" i="4" s="1"/>
  <c r="F256" i="1"/>
  <c r="L256" i="1" s="1"/>
  <c r="D280" i="4"/>
  <c r="F280" i="4" s="1"/>
  <c r="F280" i="1"/>
  <c r="L280" i="1" s="1"/>
  <c r="R39" i="1"/>
  <c r="R112" i="1"/>
  <c r="R163" i="1"/>
  <c r="R201" i="1"/>
  <c r="D20" i="4"/>
  <c r="F20" i="4" s="1"/>
  <c r="F20" i="1"/>
  <c r="L20" i="1" s="1"/>
  <c r="D71" i="4"/>
  <c r="F71" i="1"/>
  <c r="L71" i="1" s="1"/>
  <c r="D120" i="4"/>
  <c r="F120" i="1"/>
  <c r="L120" i="1" s="1"/>
  <c r="D161" i="4"/>
  <c r="F161" i="4" s="1"/>
  <c r="F161" i="1"/>
  <c r="L161" i="1" s="1"/>
  <c r="D197" i="4"/>
  <c r="F197" i="1"/>
  <c r="L197" i="1" s="1"/>
  <c r="D251" i="4"/>
  <c r="F251" i="1"/>
  <c r="L251" i="1" s="1"/>
  <c r="F15" i="1"/>
  <c r="L15" i="1" s="1"/>
  <c r="D30" i="4"/>
  <c r="F30" i="1"/>
  <c r="L30" i="1" s="1"/>
  <c r="D36" i="4"/>
  <c r="F36" i="4" s="1"/>
  <c r="F36" i="1"/>
  <c r="L36" i="1" s="1"/>
  <c r="D42" i="4"/>
  <c r="F42" i="4" s="1"/>
  <c r="F42" i="1"/>
  <c r="L42" i="1" s="1"/>
  <c r="D56" i="4"/>
  <c r="F56" i="1"/>
  <c r="L56" i="1" s="1"/>
  <c r="D72" i="4"/>
  <c r="L72" i="1"/>
  <c r="D79" i="4"/>
  <c r="F79" i="4" s="1"/>
  <c r="F79" i="1"/>
  <c r="L79" i="1" s="1"/>
  <c r="D106" i="4"/>
  <c r="F106" i="1"/>
  <c r="L106" i="1" s="1"/>
  <c r="D114" i="4"/>
  <c r="F114" i="4" s="1"/>
  <c r="L114" i="1"/>
  <c r="D121" i="4"/>
  <c r="F121" i="4" s="1"/>
  <c r="F121" i="1"/>
  <c r="L121" i="1" s="1"/>
  <c r="D130" i="4"/>
  <c r="F130" i="4" s="1"/>
  <c r="F130" i="1"/>
  <c r="L130" i="1" s="1"/>
  <c r="D141" i="4"/>
  <c r="F141" i="1"/>
  <c r="L141" i="1" s="1"/>
  <c r="D148" i="4"/>
  <c r="F148" i="4" s="1"/>
  <c r="F148" i="1"/>
  <c r="L148" i="1" s="1"/>
  <c r="D154" i="4"/>
  <c r="F154" i="4" s="1"/>
  <c r="F154" i="1"/>
  <c r="L154" i="1" s="1"/>
  <c r="D164" i="4"/>
  <c r="F164" i="1"/>
  <c r="L164" i="1" s="1"/>
  <c r="D170" i="4"/>
  <c r="F170" i="4" s="1"/>
  <c r="F170" i="1"/>
  <c r="L170" i="1" s="1"/>
  <c r="D176" i="4"/>
  <c r="F176" i="1"/>
  <c r="L176" i="1" s="1"/>
  <c r="D192" i="4"/>
  <c r="F192" i="1"/>
  <c r="L192" i="1" s="1"/>
  <c r="D198" i="4"/>
  <c r="F198" i="4" s="1"/>
  <c r="F198" i="1"/>
  <c r="L198" i="1" s="1"/>
  <c r="D204" i="4"/>
  <c r="F204" i="4" s="1"/>
  <c r="F204" i="1"/>
  <c r="L204" i="1" s="1"/>
  <c r="D214" i="4"/>
  <c r="F214" i="1"/>
  <c r="L214" i="1" s="1"/>
  <c r="D220" i="4"/>
  <c r="F220" i="1"/>
  <c r="L220" i="1" s="1"/>
  <c r="D236" i="4"/>
  <c r="F236" i="1"/>
  <c r="L236" i="1" s="1"/>
  <c r="D254" i="4"/>
  <c r="F254" i="1"/>
  <c r="L254" i="1" s="1"/>
  <c r="D278" i="4"/>
  <c r="F278" i="4" s="1"/>
  <c r="F278" i="1"/>
  <c r="L278" i="1" s="1"/>
  <c r="D74" i="4"/>
  <c r="F74" i="1"/>
  <c r="D35" i="4"/>
  <c r="F35" i="1"/>
  <c r="L35" i="1" s="1"/>
  <c r="D47" i="4"/>
  <c r="F47" i="4" s="1"/>
  <c r="F47" i="1"/>
  <c r="L47" i="1" s="1"/>
  <c r="D101" i="4"/>
  <c r="F101" i="4" s="1"/>
  <c r="F101" i="1"/>
  <c r="L101" i="1" s="1"/>
  <c r="D147" i="4"/>
  <c r="F147" i="1"/>
  <c r="L147" i="1" s="1"/>
  <c r="D169" i="4"/>
  <c r="F169" i="1"/>
  <c r="L169" i="1" s="1"/>
  <c r="F189" i="1"/>
  <c r="L189" i="1" s="1"/>
  <c r="D210" i="4"/>
  <c r="F210" i="4" s="1"/>
  <c r="F210" i="1"/>
  <c r="L210" i="1" s="1"/>
  <c r="D219" i="4"/>
  <c r="F219" i="1"/>
  <c r="L219" i="1" s="1"/>
  <c r="D277" i="4"/>
  <c r="F277" i="4" s="1"/>
  <c r="F277" i="1"/>
  <c r="L277" i="1" s="1"/>
  <c r="J60" i="1"/>
  <c r="D18" i="4"/>
  <c r="F18" i="1"/>
  <c r="L18" i="1" s="1"/>
  <c r="D31" i="4"/>
  <c r="F31" i="1"/>
  <c r="L31" i="1" s="1"/>
  <c r="D37" i="4"/>
  <c r="F37" i="4" s="1"/>
  <c r="F37" i="1"/>
  <c r="L37" i="1" s="1"/>
  <c r="D45" i="4"/>
  <c r="F45" i="1"/>
  <c r="L45" i="1" s="1"/>
  <c r="D57" i="4"/>
  <c r="F57" i="4" s="1"/>
  <c r="L57" i="1"/>
  <c r="D73" i="4"/>
  <c r="F73" i="1"/>
  <c r="L73" i="1" s="1"/>
  <c r="D99" i="4"/>
  <c r="F99" i="1"/>
  <c r="L99" i="1" s="1"/>
  <c r="D107" i="4"/>
  <c r="F107" i="4" s="1"/>
  <c r="F107" i="1"/>
  <c r="L107" i="1" s="1"/>
  <c r="D115" i="4"/>
  <c r="F115" i="1"/>
  <c r="L115" i="1" s="1"/>
  <c r="D122" i="4"/>
  <c r="F122" i="4" s="1"/>
  <c r="F122" i="1"/>
  <c r="L122" i="1" s="1"/>
  <c r="D133" i="4"/>
  <c r="F133" i="1"/>
  <c r="L133" i="1" s="1"/>
  <c r="D142" i="4"/>
  <c r="F142" i="4" s="1"/>
  <c r="F142" i="1"/>
  <c r="L142" i="1" s="1"/>
  <c r="D149" i="4"/>
  <c r="F149" i="4" s="1"/>
  <c r="F149" i="1"/>
  <c r="L149" i="1" s="1"/>
  <c r="D159" i="4"/>
  <c r="F159" i="1"/>
  <c r="L159" i="1" s="1"/>
  <c r="D165" i="4"/>
  <c r="F165" i="4" s="1"/>
  <c r="F165" i="1"/>
  <c r="L165" i="1" s="1"/>
  <c r="D171" i="4"/>
  <c r="F171" i="4" s="1"/>
  <c r="F171" i="1"/>
  <c r="L171" i="1" s="1"/>
  <c r="D187" i="4"/>
  <c r="F187" i="1"/>
  <c r="L187" i="1" s="1"/>
  <c r="D193" i="4"/>
  <c r="F193" i="4" s="1"/>
  <c r="F193" i="1"/>
  <c r="L193" i="1" s="1"/>
  <c r="D199" i="4"/>
  <c r="F199" i="4" s="1"/>
  <c r="F199" i="1"/>
  <c r="L199" i="1" s="1"/>
  <c r="D208" i="4"/>
  <c r="F208" i="1"/>
  <c r="L208" i="1" s="1"/>
  <c r="D221" i="4"/>
  <c r="F221" i="1"/>
  <c r="L221" i="1" s="1"/>
  <c r="D249" i="4"/>
  <c r="F249" i="1"/>
  <c r="L249" i="1" s="1"/>
  <c r="D255" i="4"/>
  <c r="F255" i="4" s="1"/>
  <c r="F255" i="1"/>
  <c r="L255" i="1" s="1"/>
  <c r="F279" i="1"/>
  <c r="L279" i="1" s="1"/>
  <c r="Q140" i="1"/>
  <c r="Q163" i="1"/>
  <c r="Q218" i="1"/>
  <c r="Q233" i="1"/>
  <c r="Q248" i="1"/>
  <c r="J270" i="4"/>
  <c r="E270" i="4"/>
  <c r="L78" i="3"/>
  <c r="I78" i="3"/>
  <c r="H78" i="3"/>
  <c r="N78" i="3" s="1"/>
  <c r="L30" i="3"/>
  <c r="H30" i="3"/>
  <c r="N30" i="3" s="1"/>
  <c r="I30" i="3"/>
  <c r="O30" i="3"/>
  <c r="J22" i="3"/>
  <c r="M77" i="3"/>
  <c r="J87" i="3"/>
  <c r="D120" i="3"/>
  <c r="J179" i="3"/>
  <c r="J239" i="3"/>
  <c r="D29" i="3"/>
  <c r="D147" i="3"/>
  <c r="M192" i="3"/>
  <c r="M29" i="3"/>
  <c r="L37" i="3"/>
  <c r="I37" i="3"/>
  <c r="J259" i="3"/>
  <c r="O42" i="3"/>
  <c r="D133" i="3"/>
  <c r="D219" i="3"/>
  <c r="J269" i="3"/>
  <c r="J275" i="3" s="1"/>
  <c r="J348" i="3" s="1"/>
  <c r="D77" i="3"/>
  <c r="J266" i="3"/>
  <c r="J272" i="3" s="1"/>
  <c r="J345" i="3" s="1"/>
  <c r="L42" i="3"/>
  <c r="I42" i="3"/>
  <c r="H42" i="3"/>
  <c r="N42" i="3" s="1"/>
  <c r="J61" i="3"/>
  <c r="D113" i="3"/>
  <c r="L115" i="3"/>
  <c r="L154" i="3"/>
  <c r="I154" i="3"/>
  <c r="L172" i="3"/>
  <c r="I172" i="3"/>
  <c r="H172" i="3"/>
  <c r="N172" i="3" s="1"/>
  <c r="L217" i="3"/>
  <c r="H217" i="3"/>
  <c r="N217" i="3" s="1"/>
  <c r="I217" i="3"/>
  <c r="O217" i="3"/>
  <c r="L257" i="3"/>
  <c r="H257" i="3"/>
  <c r="N257" i="3" s="1"/>
  <c r="L116" i="3"/>
  <c r="H116" i="3"/>
  <c r="N116" i="3" s="1"/>
  <c r="L144" i="3"/>
  <c r="I144" i="3"/>
  <c r="H144" i="3"/>
  <c r="N144" i="3" s="1"/>
  <c r="L59" i="3"/>
  <c r="H59" i="3"/>
  <c r="N59" i="3" s="1"/>
  <c r="O144" i="3"/>
  <c r="O154" i="3"/>
  <c r="O172" i="3"/>
  <c r="L109" i="3"/>
  <c r="H109" i="3"/>
  <c r="N109" i="3" s="1"/>
  <c r="L167" i="3"/>
  <c r="H167" i="3"/>
  <c r="N167" i="3" s="1"/>
  <c r="L211" i="3"/>
  <c r="H211" i="3"/>
  <c r="N211" i="3" s="1"/>
  <c r="L252" i="3"/>
  <c r="H252" i="3"/>
  <c r="N252" i="3" s="1"/>
  <c r="J267" i="3"/>
  <c r="D44" i="3"/>
  <c r="D71" i="3"/>
  <c r="D99" i="3"/>
  <c r="D152" i="3"/>
  <c r="D159" i="3"/>
  <c r="D174" i="3"/>
  <c r="O176" i="3"/>
  <c r="D197" i="3"/>
  <c r="D202" i="3"/>
  <c r="O37" i="3"/>
  <c r="D39" i="3"/>
  <c r="D141" i="3"/>
  <c r="D17" i="3"/>
  <c r="H37" i="3"/>
  <c r="N37" i="3" s="1"/>
  <c r="D56" i="3"/>
  <c r="D106" i="3"/>
  <c r="D164" i="3"/>
  <c r="O166" i="3"/>
  <c r="D169" i="3"/>
  <c r="J224" i="3"/>
  <c r="D249" i="3"/>
  <c r="O251" i="3"/>
  <c r="D254" i="3"/>
  <c r="I257" i="3"/>
  <c r="O257" i="3"/>
  <c r="I256" i="3"/>
  <c r="O250" i="3"/>
  <c r="H251" i="3"/>
  <c r="N251" i="3" s="1"/>
  <c r="I252" i="3"/>
  <c r="O252" i="3"/>
  <c r="I251" i="3"/>
  <c r="O235" i="3"/>
  <c r="I235" i="3"/>
  <c r="H235" i="3"/>
  <c r="N235" i="3" s="1"/>
  <c r="L235" i="3"/>
  <c r="L237" i="3"/>
  <c r="I237" i="3"/>
  <c r="H237" i="3"/>
  <c r="N237" i="3" s="1"/>
  <c r="L236" i="3"/>
  <c r="O236" i="3"/>
  <c r="I236" i="3"/>
  <c r="H236" i="3"/>
  <c r="N236" i="3" s="1"/>
  <c r="M234" i="3"/>
  <c r="O237" i="3"/>
  <c r="D234" i="3"/>
  <c r="H222" i="3"/>
  <c r="N222" i="3" s="1"/>
  <c r="L222" i="3"/>
  <c r="I222" i="3"/>
  <c r="O220" i="3"/>
  <c r="O222" i="3"/>
  <c r="O215" i="3"/>
  <c r="I211" i="3"/>
  <c r="O211" i="3"/>
  <c r="O203" i="3"/>
  <c r="O194" i="3"/>
  <c r="I194" i="3"/>
  <c r="H194" i="3"/>
  <c r="N194" i="3" s="1"/>
  <c r="L194" i="3"/>
  <c r="L193" i="3"/>
  <c r="O190" i="3"/>
  <c r="L190" i="3"/>
  <c r="H190" i="3"/>
  <c r="N190" i="3" s="1"/>
  <c r="I190" i="3"/>
  <c r="M187" i="3"/>
  <c r="L188" i="3"/>
  <c r="H188" i="3"/>
  <c r="N188" i="3" s="1"/>
  <c r="H176" i="3"/>
  <c r="N176" i="3" s="1"/>
  <c r="I176" i="3"/>
  <c r="N171" i="3"/>
  <c r="H166" i="3"/>
  <c r="N166" i="3" s="1"/>
  <c r="I167" i="3"/>
  <c r="O167" i="3"/>
  <c r="I166" i="3"/>
  <c r="H162" i="3"/>
  <c r="N162" i="3" s="1"/>
  <c r="L162" i="3"/>
  <c r="I162" i="3"/>
  <c r="O162" i="3"/>
  <c r="L155" i="3"/>
  <c r="I155" i="3"/>
  <c r="H155" i="3"/>
  <c r="N155" i="3" s="1"/>
  <c r="M152" i="3"/>
  <c r="H154" i="3"/>
  <c r="N154" i="3" s="1"/>
  <c r="O155" i="3"/>
  <c r="H150" i="3"/>
  <c r="N150" i="3" s="1"/>
  <c r="L150" i="3"/>
  <c r="I150" i="3"/>
  <c r="O148" i="3"/>
  <c r="H149" i="3"/>
  <c r="N149" i="3" s="1"/>
  <c r="O150" i="3"/>
  <c r="L136" i="3"/>
  <c r="I136" i="3"/>
  <c r="H136" i="3"/>
  <c r="N136" i="3" s="1"/>
  <c r="O136" i="3"/>
  <c r="L131" i="3"/>
  <c r="H131" i="3"/>
  <c r="N131" i="3" s="1"/>
  <c r="I131" i="3"/>
  <c r="O129" i="3"/>
  <c r="O131" i="3"/>
  <c r="I123" i="3"/>
  <c r="H123" i="3"/>
  <c r="N123" i="3" s="1"/>
  <c r="L123" i="3"/>
  <c r="O123" i="3"/>
  <c r="L117" i="3"/>
  <c r="O117" i="3"/>
  <c r="I117" i="3"/>
  <c r="H117" i="3"/>
  <c r="N117" i="3" s="1"/>
  <c r="H115" i="3"/>
  <c r="N115" i="3" s="1"/>
  <c r="I116" i="3"/>
  <c r="O116" i="3"/>
  <c r="I115" i="3"/>
  <c r="O107" i="3"/>
  <c r="I109" i="3"/>
  <c r="O109" i="3"/>
  <c r="O79" i="3"/>
  <c r="I79" i="3"/>
  <c r="H79" i="3"/>
  <c r="N79" i="3" s="1"/>
  <c r="L79" i="3"/>
  <c r="O75" i="3"/>
  <c r="H75" i="3"/>
  <c r="N75" i="3" s="1"/>
  <c r="L75" i="3"/>
  <c r="I75" i="3"/>
  <c r="O57" i="3"/>
  <c r="H58" i="3"/>
  <c r="N58" i="3" s="1"/>
  <c r="S58" i="3" s="1"/>
  <c r="I59" i="3"/>
  <c r="O59" i="3"/>
  <c r="I58" i="3"/>
  <c r="O58" i="3"/>
  <c r="H47" i="3"/>
  <c r="N47" i="3" s="1"/>
  <c r="L47" i="3"/>
  <c r="I47" i="3"/>
  <c r="O45" i="3"/>
  <c r="O47" i="3"/>
  <c r="H31" i="3"/>
  <c r="N31" i="3" s="1"/>
  <c r="L31" i="3"/>
  <c r="O31" i="3"/>
  <c r="I31" i="3"/>
  <c r="O32" i="3"/>
  <c r="H19" i="3"/>
  <c r="N19" i="3" s="1"/>
  <c r="I19" i="3"/>
  <c r="J265" i="2"/>
  <c r="J271" i="2" s="1"/>
  <c r="J344" i="2" s="1"/>
  <c r="O256" i="2"/>
  <c r="R233" i="2"/>
  <c r="O236" i="2"/>
  <c r="O216" i="2"/>
  <c r="O210" i="2"/>
  <c r="O204" i="2"/>
  <c r="O166" i="2"/>
  <c r="O154" i="2"/>
  <c r="R146" i="2"/>
  <c r="O149" i="2"/>
  <c r="O143" i="2"/>
  <c r="O122" i="2"/>
  <c r="O108" i="2"/>
  <c r="R76" i="2"/>
  <c r="O79" i="2"/>
  <c r="O58" i="2"/>
  <c r="O47" i="2"/>
  <c r="O37" i="2"/>
  <c r="O32" i="2"/>
  <c r="R17" i="2"/>
  <c r="J223" i="1"/>
  <c r="J274" i="1"/>
  <c r="J347" i="1" s="1"/>
  <c r="D279" i="4"/>
  <c r="F279" i="4" s="1"/>
  <c r="R262" i="3"/>
  <c r="Q262" i="3"/>
  <c r="R261" i="3"/>
  <c r="Q261" i="3"/>
  <c r="R260" i="3"/>
  <c r="Q260" i="3"/>
  <c r="K262" i="3"/>
  <c r="D262" i="3"/>
  <c r="D261" i="3"/>
  <c r="E260" i="3"/>
  <c r="D260" i="3"/>
  <c r="R242" i="3"/>
  <c r="Q242" i="3"/>
  <c r="D242" i="3"/>
  <c r="R241" i="3"/>
  <c r="Q241" i="3"/>
  <c r="R240" i="3"/>
  <c r="Q240" i="3"/>
  <c r="K242" i="3"/>
  <c r="G242" i="3"/>
  <c r="E242" i="3"/>
  <c r="G241" i="3"/>
  <c r="E241" i="3"/>
  <c r="D241" i="3"/>
  <c r="G240" i="3"/>
  <c r="E240" i="3"/>
  <c r="R227" i="3"/>
  <c r="Q227" i="3"/>
  <c r="R226" i="3"/>
  <c r="Q226" i="3"/>
  <c r="R225" i="3"/>
  <c r="Q225" i="3"/>
  <c r="D227" i="3"/>
  <c r="D225" i="3"/>
  <c r="F189" i="3"/>
  <c r="R182" i="3"/>
  <c r="Q182" i="3"/>
  <c r="R181" i="3"/>
  <c r="R180" i="3"/>
  <c r="R183" i="3"/>
  <c r="K182" i="3"/>
  <c r="E182" i="3"/>
  <c r="D182" i="3"/>
  <c r="T103" i="3"/>
  <c r="Q183" i="3"/>
  <c r="Q181" i="3"/>
  <c r="R91" i="3"/>
  <c r="Q91" i="3"/>
  <c r="R90" i="3"/>
  <c r="Q90" i="3"/>
  <c r="R89" i="3"/>
  <c r="Q89" i="3"/>
  <c r="D89" i="3"/>
  <c r="R88" i="3"/>
  <c r="Q88" i="3"/>
  <c r="D88" i="3"/>
  <c r="K90" i="3"/>
  <c r="G90" i="3"/>
  <c r="E90" i="3"/>
  <c r="E89" i="3"/>
  <c r="R64" i="3"/>
  <c r="Q64" i="3"/>
  <c r="R63" i="3"/>
  <c r="Q63" i="3"/>
  <c r="R62" i="3"/>
  <c r="Q62" i="3"/>
  <c r="D64" i="3"/>
  <c r="E62" i="3"/>
  <c r="R25" i="3"/>
  <c r="Q25" i="3"/>
  <c r="R24" i="3"/>
  <c r="Q24" i="3"/>
  <c r="R23" i="3"/>
  <c r="Q23" i="3"/>
  <c r="K25" i="3"/>
  <c r="E25" i="3"/>
  <c r="D15" i="4"/>
  <c r="E24" i="3"/>
  <c r="F14" i="3"/>
  <c r="E23" i="3"/>
  <c r="R12" i="3"/>
  <c r="Q12" i="3"/>
  <c r="O205" i="3" l="1"/>
  <c r="L102" i="3"/>
  <c r="I195" i="3"/>
  <c r="O19" i="3"/>
  <c r="H199" i="3"/>
  <c r="N199" i="3" s="1"/>
  <c r="O199" i="3"/>
  <c r="L192" i="3"/>
  <c r="I34" i="3"/>
  <c r="I80" i="3"/>
  <c r="O80" i="3"/>
  <c r="H161" i="3"/>
  <c r="N161" i="3" s="1"/>
  <c r="H192" i="3"/>
  <c r="N192" i="3" s="1"/>
  <c r="O192" i="3"/>
  <c r="I74" i="3"/>
  <c r="O200" i="3"/>
  <c r="H221" i="3"/>
  <c r="N221" i="3" s="1"/>
  <c r="H46" i="3"/>
  <c r="N46" i="3" s="1"/>
  <c r="H195" i="3"/>
  <c r="N195" i="3" s="1"/>
  <c r="H80" i="3"/>
  <c r="N80" i="3" s="1"/>
  <c r="O177" i="3"/>
  <c r="I199" i="3"/>
  <c r="I279" i="3"/>
  <c r="O195" i="3"/>
  <c r="O102" i="3"/>
  <c r="I36" i="3"/>
  <c r="I177" i="3"/>
  <c r="H279" i="3"/>
  <c r="N279" i="3" s="1"/>
  <c r="I102" i="3"/>
  <c r="I135" i="3"/>
  <c r="O135" i="3"/>
  <c r="I122" i="3"/>
  <c r="H122" i="3"/>
  <c r="N122" i="3" s="1"/>
  <c r="H204" i="3"/>
  <c r="N204" i="3" s="1"/>
  <c r="I46" i="3"/>
  <c r="O204" i="3"/>
  <c r="I221" i="3"/>
  <c r="O221" i="3"/>
  <c r="I204" i="3"/>
  <c r="O46" i="3"/>
  <c r="O71" i="2"/>
  <c r="J264" i="1"/>
  <c r="M343" i="4"/>
  <c r="I101" i="3"/>
  <c r="H101" i="3"/>
  <c r="N101" i="3" s="1"/>
  <c r="F241" i="3"/>
  <c r="I241" i="3" s="1"/>
  <c r="H256" i="3"/>
  <c r="N256" i="3" s="1"/>
  <c r="H205" i="3"/>
  <c r="N205" i="3" s="1"/>
  <c r="I205" i="3"/>
  <c r="L200" i="3"/>
  <c r="O171" i="3"/>
  <c r="I171" i="3"/>
  <c r="I149" i="3"/>
  <c r="O149" i="3"/>
  <c r="O41" i="3"/>
  <c r="H41" i="3"/>
  <c r="N41" i="3" s="1"/>
  <c r="H135" i="3"/>
  <c r="N135" i="3" s="1"/>
  <c r="I200" i="3"/>
  <c r="O108" i="3"/>
  <c r="O161" i="3"/>
  <c r="L101" i="3"/>
  <c r="I41" i="3"/>
  <c r="I161" i="3"/>
  <c r="O279" i="3"/>
  <c r="H177" i="3"/>
  <c r="N177" i="3" s="1"/>
  <c r="O278" i="1"/>
  <c r="M90" i="3"/>
  <c r="L20" i="3"/>
  <c r="H36" i="3"/>
  <c r="N36" i="3" s="1"/>
  <c r="I143" i="3"/>
  <c r="O73" i="3"/>
  <c r="L36" i="3"/>
  <c r="H20" i="3"/>
  <c r="N20" i="3" s="1"/>
  <c r="H73" i="3"/>
  <c r="N73" i="3" s="1"/>
  <c r="H143" i="3"/>
  <c r="N143" i="3" s="1"/>
  <c r="O143" i="3"/>
  <c r="O20" i="3"/>
  <c r="I73" i="3"/>
  <c r="M270" i="4"/>
  <c r="D70" i="4"/>
  <c r="F70" i="4" s="1"/>
  <c r="D23" i="3"/>
  <c r="F23" i="3" s="1"/>
  <c r="F13" i="3"/>
  <c r="I13" i="3" s="1"/>
  <c r="F254" i="3"/>
  <c r="O254" i="3" s="1"/>
  <c r="F159" i="3"/>
  <c r="I159" i="3" s="1"/>
  <c r="D188" i="4"/>
  <c r="F188" i="4" s="1"/>
  <c r="H188" i="4" s="1"/>
  <c r="N188" i="4" s="1"/>
  <c r="D25" i="3"/>
  <c r="F25" i="3" s="1"/>
  <c r="L25" i="3" s="1"/>
  <c r="F15" i="3"/>
  <c r="F242" i="3"/>
  <c r="F234" i="3"/>
  <c r="O234" i="3" s="1"/>
  <c r="I278" i="3"/>
  <c r="F249" i="3"/>
  <c r="L249" i="3" s="1"/>
  <c r="F17" i="3"/>
  <c r="O17" i="3" s="1"/>
  <c r="F89" i="3"/>
  <c r="F182" i="3"/>
  <c r="F260" i="3"/>
  <c r="O256" i="3"/>
  <c r="F164" i="3"/>
  <c r="O164" i="3" s="1"/>
  <c r="F56" i="3"/>
  <c r="L56" i="3" s="1"/>
  <c r="F39" i="3"/>
  <c r="I39" i="3" s="1"/>
  <c r="F197" i="3"/>
  <c r="L197" i="3" s="1"/>
  <c r="F77" i="3"/>
  <c r="O77" i="3" s="1"/>
  <c r="F133" i="3"/>
  <c r="L133" i="3" s="1"/>
  <c r="O122" i="3"/>
  <c r="F141" i="3"/>
  <c r="I141" i="3" s="1"/>
  <c r="F71" i="3"/>
  <c r="L71" i="3" s="1"/>
  <c r="F147" i="3"/>
  <c r="I147" i="3" s="1"/>
  <c r="Q22" i="3"/>
  <c r="F216" i="3"/>
  <c r="H216" i="3" s="1"/>
  <c r="N216" i="3" s="1"/>
  <c r="Q239" i="3"/>
  <c r="F280" i="3"/>
  <c r="I280" i="3" s="1"/>
  <c r="I108" i="3"/>
  <c r="H108" i="3"/>
  <c r="N108" i="3" s="1"/>
  <c r="O278" i="3"/>
  <c r="H278" i="3"/>
  <c r="N278" i="3" s="1"/>
  <c r="F169" i="3"/>
  <c r="L169" i="3" s="1"/>
  <c r="F106" i="3"/>
  <c r="O74" i="3"/>
  <c r="F202" i="3"/>
  <c r="L202" i="3" s="1"/>
  <c r="F152" i="3"/>
  <c r="H152" i="3" s="1"/>
  <c r="N152" i="3" s="1"/>
  <c r="F113" i="3"/>
  <c r="H113" i="3" s="1"/>
  <c r="N113" i="3" s="1"/>
  <c r="F29" i="3"/>
  <c r="O29" i="3" s="1"/>
  <c r="F120" i="3"/>
  <c r="L120" i="3" s="1"/>
  <c r="L74" i="3"/>
  <c r="F174" i="3"/>
  <c r="O174" i="3" s="1"/>
  <c r="F99" i="3"/>
  <c r="O99" i="3" s="1"/>
  <c r="F44" i="3"/>
  <c r="L44" i="3" s="1"/>
  <c r="F219" i="3"/>
  <c r="H219" i="3" s="1"/>
  <c r="N219" i="3" s="1"/>
  <c r="D13" i="4"/>
  <c r="D14" i="4"/>
  <c r="D24" i="4" s="1"/>
  <c r="H210" i="4"/>
  <c r="N210" i="4" s="1"/>
  <c r="O210" i="4"/>
  <c r="I210" i="4"/>
  <c r="L210" i="4"/>
  <c r="F35" i="4"/>
  <c r="D34" i="4"/>
  <c r="F34" i="4" s="1"/>
  <c r="L204" i="4"/>
  <c r="H204" i="4"/>
  <c r="N204" i="4" s="1"/>
  <c r="O204" i="4"/>
  <c r="I204" i="4"/>
  <c r="I154" i="4"/>
  <c r="O154" i="4"/>
  <c r="L154" i="4"/>
  <c r="H154" i="4"/>
  <c r="N154" i="4" s="1"/>
  <c r="F106" i="4"/>
  <c r="D105" i="4"/>
  <c r="F105" i="4" s="1"/>
  <c r="F30" i="4"/>
  <c r="D29" i="4"/>
  <c r="F29" i="4" s="1"/>
  <c r="D61" i="4"/>
  <c r="H216" i="4"/>
  <c r="N216" i="4" s="1"/>
  <c r="L216" i="4"/>
  <c r="I216" i="4"/>
  <c r="O216" i="4"/>
  <c r="F174" i="4"/>
  <c r="D179" i="4"/>
  <c r="D173" i="4"/>
  <c r="F173" i="4" s="1"/>
  <c r="O160" i="4"/>
  <c r="L160" i="4"/>
  <c r="H160" i="4"/>
  <c r="N160" i="4" s="1"/>
  <c r="I160" i="4"/>
  <c r="F128" i="4"/>
  <c r="H46" i="4"/>
  <c r="N46" i="4" s="1"/>
  <c r="O46" i="4"/>
  <c r="L46" i="4"/>
  <c r="I46" i="4"/>
  <c r="J270" i="1"/>
  <c r="J343" i="1"/>
  <c r="O255" i="4"/>
  <c r="I255" i="4"/>
  <c r="L255" i="4"/>
  <c r="H255" i="4"/>
  <c r="N255" i="4" s="1"/>
  <c r="F221" i="4"/>
  <c r="I199" i="4"/>
  <c r="H199" i="4"/>
  <c r="N199" i="4" s="1"/>
  <c r="L199" i="4"/>
  <c r="O199" i="4"/>
  <c r="F187" i="4"/>
  <c r="H165" i="4"/>
  <c r="N165" i="4" s="1"/>
  <c r="O165" i="4"/>
  <c r="L165" i="4"/>
  <c r="I165" i="4"/>
  <c r="L149" i="4"/>
  <c r="I149" i="4"/>
  <c r="O149" i="4"/>
  <c r="H149" i="4"/>
  <c r="N149" i="4" s="1"/>
  <c r="F133" i="4"/>
  <c r="D132" i="4"/>
  <c r="F132" i="4" s="1"/>
  <c r="D181" i="4"/>
  <c r="F115" i="4"/>
  <c r="F99" i="4"/>
  <c r="D98" i="4"/>
  <c r="F98" i="4" s="1"/>
  <c r="H57" i="4"/>
  <c r="N57" i="4" s="1"/>
  <c r="I57" i="4"/>
  <c r="L57" i="4"/>
  <c r="O57" i="4"/>
  <c r="I37" i="4"/>
  <c r="H37" i="4"/>
  <c r="N37" i="4" s="1"/>
  <c r="L37" i="4"/>
  <c r="O37" i="4"/>
  <c r="F18" i="4"/>
  <c r="D17" i="4"/>
  <c r="F17" i="4" s="1"/>
  <c r="L74" i="1"/>
  <c r="I74" i="1"/>
  <c r="F197" i="4"/>
  <c r="D196" i="4"/>
  <c r="F196" i="4" s="1"/>
  <c r="F120" i="4"/>
  <c r="D119" i="4"/>
  <c r="F119" i="4" s="1"/>
  <c r="I20" i="4"/>
  <c r="L20" i="4"/>
  <c r="H20" i="4"/>
  <c r="N20" i="4" s="1"/>
  <c r="O20" i="4"/>
  <c r="T13" i="1"/>
  <c r="O203" i="4"/>
  <c r="H203" i="4"/>
  <c r="N203" i="4" s="1"/>
  <c r="L203" i="4"/>
  <c r="I203" i="4"/>
  <c r="L153" i="4"/>
  <c r="O153" i="4"/>
  <c r="H153" i="4"/>
  <c r="N153" i="4" s="1"/>
  <c r="I153" i="4"/>
  <c r="F113" i="4"/>
  <c r="D112" i="4"/>
  <c r="F112" i="4" s="1"/>
  <c r="L41" i="4"/>
  <c r="O41" i="4"/>
  <c r="I41" i="4"/>
  <c r="H41" i="4"/>
  <c r="N41" i="4" s="1"/>
  <c r="F169" i="4"/>
  <c r="D168" i="4"/>
  <c r="F168" i="4" s="1"/>
  <c r="F74" i="4"/>
  <c r="D90" i="4"/>
  <c r="F90" i="4" s="1"/>
  <c r="F220" i="4"/>
  <c r="F192" i="4"/>
  <c r="D191" i="4"/>
  <c r="F191" i="4" s="1"/>
  <c r="F141" i="4"/>
  <c r="D140" i="4"/>
  <c r="F140" i="4" s="1"/>
  <c r="F72" i="4"/>
  <c r="D88" i="4"/>
  <c r="F88" i="4" s="1"/>
  <c r="F250" i="4"/>
  <c r="D260" i="4"/>
  <c r="L279" i="4"/>
  <c r="I279" i="4"/>
  <c r="H279" i="4"/>
  <c r="N279" i="4" s="1"/>
  <c r="O279" i="4"/>
  <c r="D248" i="4"/>
  <c r="F248" i="4" s="1"/>
  <c r="D259" i="4"/>
  <c r="F249" i="4"/>
  <c r="F208" i="4"/>
  <c r="I193" i="4"/>
  <c r="H193" i="4"/>
  <c r="N193" i="4" s="1"/>
  <c r="L193" i="4"/>
  <c r="O193" i="4"/>
  <c r="I171" i="4"/>
  <c r="O171" i="4"/>
  <c r="L171" i="4"/>
  <c r="H171" i="4"/>
  <c r="N171" i="4" s="1"/>
  <c r="F159" i="4"/>
  <c r="D158" i="4"/>
  <c r="F158" i="4" s="1"/>
  <c r="H142" i="4"/>
  <c r="N142" i="4" s="1"/>
  <c r="I142" i="4"/>
  <c r="L142" i="4"/>
  <c r="O142" i="4"/>
  <c r="H122" i="4"/>
  <c r="N122" i="4" s="1"/>
  <c r="L122" i="4"/>
  <c r="I122" i="4"/>
  <c r="O122" i="4"/>
  <c r="H107" i="4"/>
  <c r="N107" i="4" s="1"/>
  <c r="L107" i="4"/>
  <c r="I107" i="4"/>
  <c r="O107" i="4"/>
  <c r="F73" i="4"/>
  <c r="D89" i="4"/>
  <c r="F89" i="4" s="1"/>
  <c r="F45" i="4"/>
  <c r="D44" i="4"/>
  <c r="F44" i="4" s="1"/>
  <c r="F31" i="4"/>
  <c r="D62" i="4"/>
  <c r="F62" i="4" s="1"/>
  <c r="D261" i="4"/>
  <c r="F251" i="4"/>
  <c r="L161" i="4"/>
  <c r="H161" i="4"/>
  <c r="N161" i="4" s="1"/>
  <c r="O161" i="4"/>
  <c r="I161" i="4"/>
  <c r="F71" i="4"/>
  <c r="D87" i="4"/>
  <c r="D240" i="4"/>
  <c r="F240" i="4" s="1"/>
  <c r="F235" i="4"/>
  <c r="F175" i="4"/>
  <c r="L135" i="4"/>
  <c r="O135" i="4"/>
  <c r="I135" i="4"/>
  <c r="H135" i="4"/>
  <c r="N135" i="4" s="1"/>
  <c r="L78" i="4"/>
  <c r="O78" i="4"/>
  <c r="I78" i="4"/>
  <c r="H78" i="4"/>
  <c r="N78" i="4" s="1"/>
  <c r="I277" i="4"/>
  <c r="O277" i="4"/>
  <c r="L277" i="4"/>
  <c r="H277" i="4"/>
  <c r="N277" i="4" s="1"/>
  <c r="H101" i="4"/>
  <c r="N101" i="4" s="1"/>
  <c r="I101" i="4"/>
  <c r="L101" i="4"/>
  <c r="O101" i="4"/>
  <c r="F254" i="4"/>
  <c r="D253" i="4"/>
  <c r="F253" i="4" s="1"/>
  <c r="H170" i="4"/>
  <c r="N170" i="4" s="1"/>
  <c r="O170" i="4"/>
  <c r="L170" i="4"/>
  <c r="I170" i="4"/>
  <c r="H121" i="4"/>
  <c r="N121" i="4" s="1"/>
  <c r="O121" i="4"/>
  <c r="I121" i="4"/>
  <c r="L121" i="4"/>
  <c r="L42" i="4"/>
  <c r="I42" i="4"/>
  <c r="O42" i="4"/>
  <c r="H42" i="4"/>
  <c r="N42" i="4" s="1"/>
  <c r="H280" i="4"/>
  <c r="N280" i="4" s="1"/>
  <c r="L280" i="4"/>
  <c r="O280" i="4"/>
  <c r="I280" i="4"/>
  <c r="I194" i="4"/>
  <c r="O194" i="4"/>
  <c r="L194" i="4"/>
  <c r="H194" i="4"/>
  <c r="N194" i="4" s="1"/>
  <c r="H143" i="4"/>
  <c r="N143" i="4" s="1"/>
  <c r="L143" i="4"/>
  <c r="I143" i="4"/>
  <c r="O143" i="4"/>
  <c r="H108" i="4"/>
  <c r="N108" i="4" s="1"/>
  <c r="O108" i="4"/>
  <c r="I108" i="4"/>
  <c r="L108" i="4"/>
  <c r="F77" i="4"/>
  <c r="D76" i="4"/>
  <c r="F76" i="4" s="1"/>
  <c r="F32" i="4"/>
  <c r="D63" i="4"/>
  <c r="F63" i="4" s="1"/>
  <c r="F219" i="4"/>
  <c r="D224" i="4"/>
  <c r="D218" i="4"/>
  <c r="F218" i="4" s="1"/>
  <c r="F147" i="4"/>
  <c r="D146" i="4"/>
  <c r="F146" i="4" s="1"/>
  <c r="H47" i="4"/>
  <c r="N47" i="4" s="1"/>
  <c r="L47" i="4"/>
  <c r="I47" i="4"/>
  <c r="O47" i="4"/>
  <c r="O278" i="4"/>
  <c r="L278" i="4"/>
  <c r="I278" i="4"/>
  <c r="H278" i="4"/>
  <c r="N278" i="4" s="1"/>
  <c r="D241" i="4"/>
  <c r="F241" i="4" s="1"/>
  <c r="F236" i="4"/>
  <c r="F214" i="4"/>
  <c r="I198" i="4"/>
  <c r="L198" i="4"/>
  <c r="O198" i="4"/>
  <c r="H198" i="4"/>
  <c r="N198" i="4" s="1"/>
  <c r="F176" i="4"/>
  <c r="D182" i="4"/>
  <c r="F182" i="4" s="1"/>
  <c r="F164" i="4"/>
  <c r="D163" i="4"/>
  <c r="F163" i="4" s="1"/>
  <c r="H148" i="4"/>
  <c r="N148" i="4" s="1"/>
  <c r="L148" i="4"/>
  <c r="I148" i="4"/>
  <c r="O148" i="4"/>
  <c r="H130" i="4"/>
  <c r="N130" i="4" s="1"/>
  <c r="I130" i="4"/>
  <c r="O130" i="4"/>
  <c r="L130" i="4"/>
  <c r="L114" i="4"/>
  <c r="H114" i="4"/>
  <c r="N114" i="4" s="1"/>
  <c r="O114" i="4"/>
  <c r="I114" i="4"/>
  <c r="L79" i="4"/>
  <c r="I79" i="4"/>
  <c r="H79" i="4"/>
  <c r="N79" i="4" s="1"/>
  <c r="O79" i="4"/>
  <c r="D55" i="4"/>
  <c r="F55" i="4" s="1"/>
  <c r="F56" i="4"/>
  <c r="L36" i="4"/>
  <c r="H36" i="4"/>
  <c r="N36" i="4" s="1"/>
  <c r="O36" i="4"/>
  <c r="I36" i="4"/>
  <c r="D25" i="4"/>
  <c r="F15" i="4"/>
  <c r="L256" i="4"/>
  <c r="H256" i="4"/>
  <c r="N256" i="4" s="1"/>
  <c r="I256" i="4"/>
  <c r="O256" i="4"/>
  <c r="D239" i="4"/>
  <c r="F234" i="4"/>
  <c r="D233" i="4"/>
  <c r="F233" i="4" s="1"/>
  <c r="D201" i="4"/>
  <c r="F201" i="4" s="1"/>
  <c r="F202" i="4"/>
  <c r="H166" i="4"/>
  <c r="N166" i="4" s="1"/>
  <c r="L166" i="4"/>
  <c r="I166" i="4"/>
  <c r="O166" i="4"/>
  <c r="F152" i="4"/>
  <c r="D151" i="4"/>
  <c r="F151" i="4" s="1"/>
  <c r="L134" i="4"/>
  <c r="I134" i="4"/>
  <c r="O134" i="4"/>
  <c r="H134" i="4"/>
  <c r="N134" i="4" s="1"/>
  <c r="H116" i="4"/>
  <c r="N116" i="4" s="1"/>
  <c r="O116" i="4"/>
  <c r="I116" i="4"/>
  <c r="L116" i="4"/>
  <c r="H100" i="4"/>
  <c r="N100" i="4" s="1"/>
  <c r="L100" i="4"/>
  <c r="O100" i="4"/>
  <c r="I100" i="4"/>
  <c r="O58" i="4"/>
  <c r="H58" i="4"/>
  <c r="N58" i="4" s="1"/>
  <c r="I58" i="4"/>
  <c r="L58" i="4"/>
  <c r="D39" i="4"/>
  <c r="F39" i="4" s="1"/>
  <c r="F40" i="4"/>
  <c r="I19" i="4"/>
  <c r="O19" i="4"/>
  <c r="L19" i="4"/>
  <c r="H19" i="4"/>
  <c r="N19" i="4" s="1"/>
  <c r="O13" i="1"/>
  <c r="D187" i="3"/>
  <c r="F187" i="3" s="1"/>
  <c r="O187" i="3" s="1"/>
  <c r="O34" i="3"/>
  <c r="H34" i="3"/>
  <c r="N34" i="3" s="1"/>
  <c r="I174" i="3"/>
  <c r="F130" i="3"/>
  <c r="D214" i="3"/>
  <c r="R22" i="3"/>
  <c r="O115" i="3"/>
  <c r="R239" i="3"/>
  <c r="J265" i="3"/>
  <c r="M242" i="3"/>
  <c r="L141" i="3"/>
  <c r="Q259" i="3"/>
  <c r="J273" i="3"/>
  <c r="R259" i="3"/>
  <c r="I255" i="3"/>
  <c r="H255" i="3"/>
  <c r="N255" i="3" s="1"/>
  <c r="L255" i="3"/>
  <c r="O255" i="3"/>
  <c r="I250" i="3"/>
  <c r="H250" i="3"/>
  <c r="N250" i="3" s="1"/>
  <c r="L250" i="3"/>
  <c r="E239" i="3"/>
  <c r="I220" i="3"/>
  <c r="H220" i="3"/>
  <c r="N220" i="3" s="1"/>
  <c r="L220" i="3"/>
  <c r="I215" i="3"/>
  <c r="H215" i="3"/>
  <c r="N215" i="3" s="1"/>
  <c r="L215" i="3"/>
  <c r="O209" i="3"/>
  <c r="I209" i="3"/>
  <c r="H209" i="3"/>
  <c r="N209" i="3" s="1"/>
  <c r="L209" i="3"/>
  <c r="I203" i="3"/>
  <c r="L203" i="3"/>
  <c r="H203" i="3"/>
  <c r="N203" i="3" s="1"/>
  <c r="O198" i="3"/>
  <c r="I198" i="3"/>
  <c r="L198" i="3"/>
  <c r="H198" i="3"/>
  <c r="N198" i="3" s="1"/>
  <c r="Q224" i="3"/>
  <c r="R224" i="3"/>
  <c r="O175" i="3"/>
  <c r="I175" i="3"/>
  <c r="H175" i="3"/>
  <c r="N175" i="3" s="1"/>
  <c r="L175" i="3"/>
  <c r="I170" i="3"/>
  <c r="L170" i="3"/>
  <c r="H170" i="3"/>
  <c r="N170" i="3" s="1"/>
  <c r="O170" i="3"/>
  <c r="O165" i="3"/>
  <c r="I165" i="3"/>
  <c r="H165" i="3"/>
  <c r="N165" i="3" s="1"/>
  <c r="L165" i="3"/>
  <c r="O160" i="3"/>
  <c r="I160" i="3"/>
  <c r="H160" i="3"/>
  <c r="N160" i="3" s="1"/>
  <c r="L160" i="3"/>
  <c r="I153" i="3"/>
  <c r="L153" i="3"/>
  <c r="H153" i="3"/>
  <c r="N153" i="3" s="1"/>
  <c r="O153" i="3"/>
  <c r="I148" i="3"/>
  <c r="L148" i="3"/>
  <c r="H148" i="3"/>
  <c r="N148" i="3" s="1"/>
  <c r="I142" i="3"/>
  <c r="L142" i="3"/>
  <c r="H142" i="3"/>
  <c r="N142" i="3" s="1"/>
  <c r="O142" i="3"/>
  <c r="I134" i="3"/>
  <c r="H134" i="3"/>
  <c r="N134" i="3" s="1"/>
  <c r="L134" i="3"/>
  <c r="O134" i="3"/>
  <c r="I129" i="3"/>
  <c r="H129" i="3"/>
  <c r="N129" i="3" s="1"/>
  <c r="L129" i="3"/>
  <c r="I121" i="3"/>
  <c r="H121" i="3"/>
  <c r="N121" i="3" s="1"/>
  <c r="L121" i="3"/>
  <c r="O121" i="3"/>
  <c r="I114" i="3"/>
  <c r="H114" i="3"/>
  <c r="N114" i="3" s="1"/>
  <c r="L114" i="3"/>
  <c r="O114" i="3"/>
  <c r="I107" i="3"/>
  <c r="H107" i="3"/>
  <c r="N107" i="3" s="1"/>
  <c r="L107" i="3"/>
  <c r="R179" i="3"/>
  <c r="I100" i="3"/>
  <c r="L100" i="3"/>
  <c r="H100" i="3"/>
  <c r="N100" i="3" s="1"/>
  <c r="O100" i="3"/>
  <c r="R87" i="3"/>
  <c r="I72" i="3"/>
  <c r="H72" i="3"/>
  <c r="N72" i="3" s="1"/>
  <c r="L72" i="3"/>
  <c r="O72" i="3"/>
  <c r="Q87" i="3"/>
  <c r="I57" i="3"/>
  <c r="H57" i="3"/>
  <c r="N57" i="3" s="1"/>
  <c r="L57" i="3"/>
  <c r="I45" i="3"/>
  <c r="H45" i="3"/>
  <c r="N45" i="3" s="1"/>
  <c r="L45" i="3"/>
  <c r="I40" i="3"/>
  <c r="H40" i="3"/>
  <c r="N40" i="3" s="1"/>
  <c r="L40" i="3"/>
  <c r="O40" i="3"/>
  <c r="Q61" i="3"/>
  <c r="I35" i="3"/>
  <c r="H35" i="3"/>
  <c r="N35" i="3" s="1"/>
  <c r="L35" i="3"/>
  <c r="O35" i="3"/>
  <c r="R61" i="3"/>
  <c r="I32" i="3"/>
  <c r="H32" i="3"/>
  <c r="N32" i="3" s="1"/>
  <c r="L32" i="3"/>
  <c r="I18" i="3"/>
  <c r="H18" i="3"/>
  <c r="N18" i="3" s="1"/>
  <c r="L18" i="3"/>
  <c r="O18" i="3"/>
  <c r="E262" i="3"/>
  <c r="G62" i="3"/>
  <c r="E88" i="3"/>
  <c r="F88" i="3" s="1"/>
  <c r="G25" i="3"/>
  <c r="M25" i="3" s="1"/>
  <c r="G260" i="3"/>
  <c r="G23" i="3"/>
  <c r="E64" i="3"/>
  <c r="F64" i="3" s="1"/>
  <c r="K88" i="3"/>
  <c r="K24" i="3"/>
  <c r="K91" i="3"/>
  <c r="K240" i="3"/>
  <c r="K64" i="3"/>
  <c r="K63" i="3"/>
  <c r="G88" i="3"/>
  <c r="G64" i="3"/>
  <c r="E22" i="3"/>
  <c r="K23" i="3"/>
  <c r="D12" i="3"/>
  <c r="D24" i="3"/>
  <c r="E12" i="3"/>
  <c r="E91" i="3"/>
  <c r="E268" i="3"/>
  <c r="E274" i="3" s="1"/>
  <c r="E347" i="3" s="1"/>
  <c r="K183" i="3"/>
  <c r="E181" i="3"/>
  <c r="K181" i="3"/>
  <c r="E183" i="3"/>
  <c r="K12" i="3"/>
  <c r="Q180" i="3"/>
  <c r="Q179" i="3" s="1"/>
  <c r="G182" i="3"/>
  <c r="M182" i="3" s="1"/>
  <c r="G12" i="3"/>
  <c r="G24" i="3"/>
  <c r="D63" i="3"/>
  <c r="F63" i="3" s="1"/>
  <c r="K62" i="3"/>
  <c r="D90" i="3"/>
  <c r="F90" i="3" s="1"/>
  <c r="K268" i="3"/>
  <c r="D62" i="3"/>
  <c r="F62" i="3" s="1"/>
  <c r="G91" i="3"/>
  <c r="D91" i="3"/>
  <c r="D180" i="3"/>
  <c r="E180" i="3"/>
  <c r="G180" i="3"/>
  <c r="G181" i="3"/>
  <c r="G183" i="3"/>
  <c r="G227" i="3"/>
  <c r="E227" i="3"/>
  <c r="F227" i="3" s="1"/>
  <c r="D183" i="3"/>
  <c r="E225" i="3"/>
  <c r="F225" i="3" s="1"/>
  <c r="K180" i="3"/>
  <c r="R268" i="3"/>
  <c r="R274" i="3" s="1"/>
  <c r="R347" i="3" s="1"/>
  <c r="Q268" i="3"/>
  <c r="Q274" i="3" s="1"/>
  <c r="Q347" i="3" s="1"/>
  <c r="G225" i="3"/>
  <c r="G239" i="3"/>
  <c r="Q267" i="3"/>
  <c r="Q273" i="3" s="1"/>
  <c r="Q346" i="3" s="1"/>
  <c r="K225" i="3"/>
  <c r="K226" i="3"/>
  <c r="D240" i="3"/>
  <c r="F240" i="3" s="1"/>
  <c r="R267" i="3"/>
  <c r="R273" i="3" s="1"/>
  <c r="R346" i="3" s="1"/>
  <c r="E226" i="3"/>
  <c r="D259" i="3"/>
  <c r="K260" i="3"/>
  <c r="K227" i="3"/>
  <c r="G226" i="3"/>
  <c r="K241" i="3"/>
  <c r="Q269" i="3"/>
  <c r="Q275" i="3" s="1"/>
  <c r="Q348" i="3" s="1"/>
  <c r="R269" i="3"/>
  <c r="R275" i="3" s="1"/>
  <c r="R348" i="3" s="1"/>
  <c r="E261" i="3"/>
  <c r="F261" i="3" s="1"/>
  <c r="G262" i="3"/>
  <c r="M262" i="3" s="1"/>
  <c r="K261" i="3"/>
  <c r="G261" i="3"/>
  <c r="R266" i="3"/>
  <c r="I216" i="3" l="1"/>
  <c r="L234" i="3"/>
  <c r="L174" i="3"/>
  <c r="L17" i="3"/>
  <c r="H174" i="3"/>
  <c r="N174" i="3" s="1"/>
  <c r="O159" i="3"/>
  <c r="O216" i="3"/>
  <c r="O197" i="3"/>
  <c r="I197" i="3"/>
  <c r="H197" i="3"/>
  <c r="N197" i="3" s="1"/>
  <c r="I254" i="3"/>
  <c r="I120" i="3"/>
  <c r="H164" i="3"/>
  <c r="N164" i="3" s="1"/>
  <c r="L77" i="3"/>
  <c r="H234" i="3"/>
  <c r="N234" i="3" s="1"/>
  <c r="H241" i="3"/>
  <c r="N241" i="3" s="1"/>
  <c r="I234" i="3"/>
  <c r="H13" i="3"/>
  <c r="N13" i="3" s="1"/>
  <c r="I71" i="3"/>
  <c r="O147" i="3"/>
  <c r="F180" i="3"/>
  <c r="H180" i="3" s="1"/>
  <c r="N180" i="3" s="1"/>
  <c r="L280" i="3"/>
  <c r="O44" i="3"/>
  <c r="H254" i="3"/>
  <c r="N254" i="3" s="1"/>
  <c r="H44" i="3"/>
  <c r="N44" i="3" s="1"/>
  <c r="I202" i="3"/>
  <c r="L254" i="3"/>
  <c r="H147" i="3"/>
  <c r="N147" i="3" s="1"/>
  <c r="L147" i="3"/>
  <c r="O71" i="3"/>
  <c r="H71" i="3"/>
  <c r="N71" i="3" s="1"/>
  <c r="I44" i="3"/>
  <c r="L29" i="3"/>
  <c r="I29" i="3"/>
  <c r="L152" i="3"/>
  <c r="I56" i="3"/>
  <c r="O152" i="3"/>
  <c r="I152" i="3"/>
  <c r="D181" i="3"/>
  <c r="F181" i="3" s="1"/>
  <c r="H181" i="3" s="1"/>
  <c r="N181" i="3" s="1"/>
  <c r="O219" i="3"/>
  <c r="L188" i="4"/>
  <c r="I188" i="4"/>
  <c r="O188" i="4"/>
  <c r="H56" i="3"/>
  <c r="N56" i="3" s="1"/>
  <c r="L13" i="3"/>
  <c r="F14" i="4"/>
  <c r="L14" i="4" s="1"/>
  <c r="H120" i="3"/>
  <c r="N120" i="3" s="1"/>
  <c r="H202" i="3"/>
  <c r="N202" i="3" s="1"/>
  <c r="H23" i="3"/>
  <c r="N23" i="3" s="1"/>
  <c r="J271" i="3"/>
  <c r="J346" i="3"/>
  <c r="H133" i="3"/>
  <c r="N133" i="3" s="1"/>
  <c r="O56" i="3"/>
  <c r="O202" i="3"/>
  <c r="O120" i="3"/>
  <c r="H29" i="3"/>
  <c r="N29" i="3" s="1"/>
  <c r="D12" i="4"/>
  <c r="F12" i="4" s="1"/>
  <c r="O12" i="4" s="1"/>
  <c r="D23" i="4"/>
  <c r="D22" i="4" s="1"/>
  <c r="F22" i="4" s="1"/>
  <c r="F13" i="4"/>
  <c r="L13" i="4" s="1"/>
  <c r="F183" i="3"/>
  <c r="F12" i="3"/>
  <c r="H12" i="3" s="1"/>
  <c r="N12" i="3" s="1"/>
  <c r="H280" i="3"/>
  <c r="N280" i="3" s="1"/>
  <c r="I164" i="3"/>
  <c r="I219" i="3"/>
  <c r="H39" i="3"/>
  <c r="N39" i="3" s="1"/>
  <c r="H77" i="3"/>
  <c r="N77" i="3" s="1"/>
  <c r="L216" i="3"/>
  <c r="O141" i="3"/>
  <c r="H141" i="3"/>
  <c r="N141" i="3" s="1"/>
  <c r="L106" i="3"/>
  <c r="H106" i="3"/>
  <c r="N106" i="3" s="1"/>
  <c r="O106" i="3"/>
  <c r="F91" i="3"/>
  <c r="I91" i="3" s="1"/>
  <c r="D22" i="3"/>
  <c r="F22" i="3" s="1"/>
  <c r="F24" i="3"/>
  <c r="L24" i="3" s="1"/>
  <c r="H99" i="3"/>
  <c r="N99" i="3" s="1"/>
  <c r="I99" i="3"/>
  <c r="I77" i="3"/>
  <c r="I17" i="3"/>
  <c r="L219" i="3"/>
  <c r="F214" i="3"/>
  <c r="I214" i="3" s="1"/>
  <c r="O39" i="3"/>
  <c r="L99" i="3"/>
  <c r="L113" i="3"/>
  <c r="I113" i="3"/>
  <c r="I106" i="3"/>
  <c r="O280" i="3"/>
  <c r="L39" i="3"/>
  <c r="L164" i="3"/>
  <c r="H17" i="3"/>
  <c r="N17" i="3" s="1"/>
  <c r="L159" i="3"/>
  <c r="H159" i="3"/>
  <c r="N159" i="3" s="1"/>
  <c r="F262" i="3"/>
  <c r="L262" i="3" s="1"/>
  <c r="O113" i="3"/>
  <c r="H169" i="3"/>
  <c r="N169" i="3" s="1"/>
  <c r="O169" i="3"/>
  <c r="I169" i="3"/>
  <c r="O133" i="3"/>
  <c r="I133" i="3"/>
  <c r="I249" i="3"/>
  <c r="O249" i="3"/>
  <c r="H249" i="3"/>
  <c r="N249" i="3" s="1"/>
  <c r="I233" i="4"/>
  <c r="L233" i="4"/>
  <c r="O233" i="4"/>
  <c r="H233" i="4"/>
  <c r="N233" i="4" s="1"/>
  <c r="L147" i="4"/>
  <c r="H147" i="4"/>
  <c r="N147" i="4" s="1"/>
  <c r="I147" i="4"/>
  <c r="O147" i="4"/>
  <c r="I45" i="4"/>
  <c r="H45" i="4"/>
  <c r="N45" i="4" s="1"/>
  <c r="L45" i="4"/>
  <c r="O45" i="4"/>
  <c r="F259" i="4"/>
  <c r="D265" i="4"/>
  <c r="O191" i="4"/>
  <c r="L191" i="4"/>
  <c r="H191" i="4"/>
  <c r="N191" i="4" s="1"/>
  <c r="I191" i="4"/>
  <c r="O112" i="4"/>
  <c r="I112" i="4"/>
  <c r="L112" i="4"/>
  <c r="H112" i="4"/>
  <c r="N112" i="4" s="1"/>
  <c r="H120" i="4"/>
  <c r="N120" i="4" s="1"/>
  <c r="I120" i="4"/>
  <c r="L120" i="4"/>
  <c r="O120" i="4"/>
  <c r="H99" i="4"/>
  <c r="N99" i="4" s="1"/>
  <c r="L99" i="4"/>
  <c r="I99" i="4"/>
  <c r="O99" i="4"/>
  <c r="I133" i="4"/>
  <c r="O133" i="4"/>
  <c r="L133" i="4"/>
  <c r="H133" i="4"/>
  <c r="N133" i="4" s="1"/>
  <c r="L39" i="4"/>
  <c r="O39" i="4"/>
  <c r="I39" i="4"/>
  <c r="H39" i="4"/>
  <c r="N39" i="4" s="1"/>
  <c r="I201" i="4"/>
  <c r="H201" i="4"/>
  <c r="N201" i="4" s="1"/>
  <c r="L201" i="4"/>
  <c r="O201" i="4"/>
  <c r="L15" i="4"/>
  <c r="I15" i="4"/>
  <c r="O15" i="4"/>
  <c r="H15" i="4"/>
  <c r="N15" i="4" s="1"/>
  <c r="L163" i="4"/>
  <c r="I163" i="4"/>
  <c r="O163" i="4"/>
  <c r="H163" i="4"/>
  <c r="N163" i="4" s="1"/>
  <c r="L146" i="4"/>
  <c r="H146" i="4"/>
  <c r="N146" i="4" s="1"/>
  <c r="O146" i="4"/>
  <c r="I146" i="4"/>
  <c r="H219" i="4"/>
  <c r="N219" i="4" s="1"/>
  <c r="L219" i="4"/>
  <c r="I219" i="4"/>
  <c r="O219" i="4"/>
  <c r="L77" i="4"/>
  <c r="I77" i="4"/>
  <c r="H77" i="4"/>
  <c r="N77" i="4" s="1"/>
  <c r="O77" i="4"/>
  <c r="F24" i="4"/>
  <c r="H240" i="4"/>
  <c r="N240" i="4" s="1"/>
  <c r="L240" i="4"/>
  <c r="I240" i="4"/>
  <c r="O240" i="4"/>
  <c r="I251" i="4"/>
  <c r="L251" i="4"/>
  <c r="H251" i="4"/>
  <c r="N251" i="4" s="1"/>
  <c r="O251" i="4"/>
  <c r="L44" i="4"/>
  <c r="O44" i="4"/>
  <c r="I44" i="4"/>
  <c r="H44" i="4"/>
  <c r="N44" i="4" s="1"/>
  <c r="H158" i="4"/>
  <c r="N158" i="4" s="1"/>
  <c r="L158" i="4"/>
  <c r="O158" i="4"/>
  <c r="I158" i="4"/>
  <c r="H249" i="4"/>
  <c r="N249" i="4" s="1"/>
  <c r="O249" i="4"/>
  <c r="I249" i="4"/>
  <c r="L249" i="4"/>
  <c r="H250" i="4"/>
  <c r="N250" i="4" s="1"/>
  <c r="L250" i="4"/>
  <c r="I250" i="4"/>
  <c r="O250" i="4"/>
  <c r="H141" i="4"/>
  <c r="N141" i="4" s="1"/>
  <c r="O141" i="4"/>
  <c r="I141" i="4"/>
  <c r="L141" i="4"/>
  <c r="L220" i="4"/>
  <c r="I220" i="4"/>
  <c r="O220" i="4"/>
  <c r="H220" i="4"/>
  <c r="N220" i="4" s="1"/>
  <c r="H169" i="4"/>
  <c r="N169" i="4" s="1"/>
  <c r="O169" i="4"/>
  <c r="L169" i="4"/>
  <c r="I169" i="4"/>
  <c r="I119" i="4"/>
  <c r="H119" i="4"/>
  <c r="N119" i="4" s="1"/>
  <c r="O119" i="4"/>
  <c r="L119" i="4"/>
  <c r="O98" i="4"/>
  <c r="L98" i="4"/>
  <c r="I98" i="4"/>
  <c r="H98" i="4"/>
  <c r="N98" i="4" s="1"/>
  <c r="L132" i="4"/>
  <c r="H132" i="4"/>
  <c r="N132" i="4" s="1"/>
  <c r="I132" i="4"/>
  <c r="O132" i="4"/>
  <c r="L221" i="4"/>
  <c r="I221" i="4"/>
  <c r="O221" i="4"/>
  <c r="H221" i="4"/>
  <c r="N221" i="4" s="1"/>
  <c r="H128" i="4"/>
  <c r="N128" i="4" s="1"/>
  <c r="I128" i="4"/>
  <c r="L128" i="4"/>
  <c r="O128" i="4"/>
  <c r="F61" i="4"/>
  <c r="D60" i="4"/>
  <c r="F60" i="4" s="1"/>
  <c r="H106" i="4"/>
  <c r="N106" i="4" s="1"/>
  <c r="L106" i="4"/>
  <c r="O106" i="4"/>
  <c r="I106" i="4"/>
  <c r="L151" i="4"/>
  <c r="H151" i="4"/>
  <c r="N151" i="4" s="1"/>
  <c r="I151" i="4"/>
  <c r="O151" i="4"/>
  <c r="H214" i="4"/>
  <c r="N214" i="4" s="1"/>
  <c r="I214" i="4"/>
  <c r="L214" i="4"/>
  <c r="O214" i="4"/>
  <c r="F87" i="4"/>
  <c r="D86" i="4"/>
  <c r="F86" i="4" s="1"/>
  <c r="I90" i="4"/>
  <c r="H90" i="4"/>
  <c r="N90" i="4" s="1"/>
  <c r="L90" i="4"/>
  <c r="O90" i="4"/>
  <c r="H152" i="4"/>
  <c r="N152" i="4" s="1"/>
  <c r="L152" i="4"/>
  <c r="I152" i="4"/>
  <c r="O152" i="4"/>
  <c r="H234" i="4"/>
  <c r="N234" i="4" s="1"/>
  <c r="L234" i="4"/>
  <c r="O234" i="4"/>
  <c r="I234" i="4"/>
  <c r="I56" i="4"/>
  <c r="L56" i="4"/>
  <c r="H56" i="4"/>
  <c r="N56" i="4" s="1"/>
  <c r="O56" i="4"/>
  <c r="L182" i="4"/>
  <c r="O182" i="4"/>
  <c r="I182" i="4"/>
  <c r="H182" i="4"/>
  <c r="N182" i="4" s="1"/>
  <c r="O236" i="4"/>
  <c r="I236" i="4"/>
  <c r="L236" i="4"/>
  <c r="H236" i="4"/>
  <c r="N236" i="4" s="1"/>
  <c r="H218" i="4"/>
  <c r="N218" i="4" s="1"/>
  <c r="L218" i="4"/>
  <c r="I218" i="4"/>
  <c r="O218" i="4"/>
  <c r="L32" i="4"/>
  <c r="O32" i="4"/>
  <c r="H32" i="4"/>
  <c r="N32" i="4" s="1"/>
  <c r="I32" i="4"/>
  <c r="L254" i="4"/>
  <c r="O254" i="4"/>
  <c r="H254" i="4"/>
  <c r="N254" i="4" s="1"/>
  <c r="I254" i="4"/>
  <c r="I175" i="4"/>
  <c r="L175" i="4"/>
  <c r="O175" i="4"/>
  <c r="H175" i="4"/>
  <c r="N175" i="4" s="1"/>
  <c r="H70" i="4"/>
  <c r="N70" i="4" s="1"/>
  <c r="I70" i="4"/>
  <c r="L70" i="4"/>
  <c r="O70" i="4"/>
  <c r="I62" i="4"/>
  <c r="O62" i="4"/>
  <c r="H62" i="4"/>
  <c r="N62" i="4" s="1"/>
  <c r="L62" i="4"/>
  <c r="O89" i="4"/>
  <c r="L89" i="4"/>
  <c r="H89" i="4"/>
  <c r="N89" i="4" s="1"/>
  <c r="I89" i="4"/>
  <c r="L248" i="4"/>
  <c r="I248" i="4"/>
  <c r="O248" i="4"/>
  <c r="H248" i="4"/>
  <c r="N248" i="4" s="1"/>
  <c r="I72" i="4"/>
  <c r="O72" i="4"/>
  <c r="L72" i="4"/>
  <c r="H72" i="4"/>
  <c r="N72" i="4" s="1"/>
  <c r="H192" i="4"/>
  <c r="N192" i="4" s="1"/>
  <c r="I192" i="4"/>
  <c r="L192" i="4"/>
  <c r="O192" i="4"/>
  <c r="H74" i="4"/>
  <c r="N74" i="4" s="1"/>
  <c r="I74" i="4"/>
  <c r="L74" i="4"/>
  <c r="O74" i="4"/>
  <c r="O113" i="4"/>
  <c r="H113" i="4"/>
  <c r="N113" i="4" s="1"/>
  <c r="L113" i="4"/>
  <c r="I113" i="4"/>
  <c r="O196" i="4"/>
  <c r="I196" i="4"/>
  <c r="H196" i="4"/>
  <c r="N196" i="4" s="1"/>
  <c r="L196" i="4"/>
  <c r="O17" i="4"/>
  <c r="L17" i="4"/>
  <c r="H17" i="4"/>
  <c r="N17" i="4" s="1"/>
  <c r="I17" i="4"/>
  <c r="L115" i="4"/>
  <c r="O115" i="4"/>
  <c r="I115" i="4"/>
  <c r="H115" i="4"/>
  <c r="N115" i="4" s="1"/>
  <c r="F179" i="4"/>
  <c r="O30" i="4"/>
  <c r="L30" i="4"/>
  <c r="H30" i="4"/>
  <c r="N30" i="4" s="1"/>
  <c r="I30" i="4"/>
  <c r="O35" i="4"/>
  <c r="L35" i="4"/>
  <c r="H35" i="4"/>
  <c r="N35" i="4" s="1"/>
  <c r="I35" i="4"/>
  <c r="F25" i="4"/>
  <c r="H164" i="4"/>
  <c r="N164" i="4" s="1"/>
  <c r="I164" i="4"/>
  <c r="L164" i="4"/>
  <c r="O164" i="4"/>
  <c r="H63" i="4"/>
  <c r="N63" i="4" s="1"/>
  <c r="O63" i="4"/>
  <c r="L63" i="4"/>
  <c r="I63" i="4"/>
  <c r="H253" i="4"/>
  <c r="N253" i="4" s="1"/>
  <c r="I253" i="4"/>
  <c r="L253" i="4"/>
  <c r="O253" i="4"/>
  <c r="F261" i="4"/>
  <c r="I159" i="4"/>
  <c r="O159" i="4"/>
  <c r="L159" i="4"/>
  <c r="H159" i="4"/>
  <c r="N159" i="4" s="1"/>
  <c r="L88" i="4"/>
  <c r="O88" i="4"/>
  <c r="I88" i="4"/>
  <c r="H88" i="4"/>
  <c r="N88" i="4" s="1"/>
  <c r="L173" i="4"/>
  <c r="O173" i="4"/>
  <c r="H173" i="4"/>
  <c r="N173" i="4" s="1"/>
  <c r="I173" i="4"/>
  <c r="I29" i="4"/>
  <c r="L29" i="4"/>
  <c r="O29" i="4"/>
  <c r="H29" i="4"/>
  <c r="N29" i="4" s="1"/>
  <c r="L34" i="4"/>
  <c r="O34" i="4"/>
  <c r="H34" i="4"/>
  <c r="N34" i="4" s="1"/>
  <c r="I34" i="4"/>
  <c r="L40" i="4"/>
  <c r="I40" i="4"/>
  <c r="H40" i="4"/>
  <c r="N40" i="4" s="1"/>
  <c r="O40" i="4"/>
  <c r="L202" i="4"/>
  <c r="I202" i="4"/>
  <c r="O202" i="4"/>
  <c r="H202" i="4"/>
  <c r="N202" i="4" s="1"/>
  <c r="F239" i="4"/>
  <c r="D238" i="4"/>
  <c r="F238" i="4" s="1"/>
  <c r="I55" i="4"/>
  <c r="L55" i="4"/>
  <c r="H55" i="4"/>
  <c r="N55" i="4" s="1"/>
  <c r="O55" i="4"/>
  <c r="L176" i="4"/>
  <c r="H176" i="4"/>
  <c r="N176" i="4" s="1"/>
  <c r="O176" i="4"/>
  <c r="I176" i="4"/>
  <c r="H241" i="4"/>
  <c r="N241" i="4" s="1"/>
  <c r="L241" i="4"/>
  <c r="I241" i="4"/>
  <c r="O241" i="4"/>
  <c r="F224" i="4"/>
  <c r="H76" i="4"/>
  <c r="N76" i="4" s="1"/>
  <c r="L76" i="4"/>
  <c r="I76" i="4"/>
  <c r="O76" i="4"/>
  <c r="O235" i="4"/>
  <c r="I235" i="4"/>
  <c r="L235" i="4"/>
  <c r="H235" i="4"/>
  <c r="N235" i="4" s="1"/>
  <c r="O71" i="4"/>
  <c r="L71" i="4"/>
  <c r="H71" i="4"/>
  <c r="N71" i="4" s="1"/>
  <c r="I71" i="4"/>
  <c r="I31" i="4"/>
  <c r="H31" i="4"/>
  <c r="N31" i="4" s="1"/>
  <c r="L31" i="4"/>
  <c r="O31" i="4"/>
  <c r="H73" i="4"/>
  <c r="N73" i="4" s="1"/>
  <c r="I73" i="4"/>
  <c r="O73" i="4"/>
  <c r="L73" i="4"/>
  <c r="L208" i="4"/>
  <c r="H208" i="4"/>
  <c r="N208" i="4" s="1"/>
  <c r="I208" i="4"/>
  <c r="O208" i="4"/>
  <c r="D258" i="4"/>
  <c r="F258" i="4" s="1"/>
  <c r="F260" i="4"/>
  <c r="L140" i="4"/>
  <c r="O140" i="4"/>
  <c r="H140" i="4"/>
  <c r="N140" i="4" s="1"/>
  <c r="I140" i="4"/>
  <c r="H168" i="4"/>
  <c r="N168" i="4" s="1"/>
  <c r="I168" i="4"/>
  <c r="L168" i="4"/>
  <c r="O168" i="4"/>
  <c r="L197" i="4"/>
  <c r="I197" i="4"/>
  <c r="O197" i="4"/>
  <c r="H197" i="4"/>
  <c r="N197" i="4" s="1"/>
  <c r="I18" i="4"/>
  <c r="H18" i="4"/>
  <c r="N18" i="4" s="1"/>
  <c r="L18" i="4"/>
  <c r="O18" i="4"/>
  <c r="F181" i="4"/>
  <c r="D267" i="4"/>
  <c r="L187" i="4"/>
  <c r="H187" i="4"/>
  <c r="N187" i="4" s="1"/>
  <c r="O187" i="4"/>
  <c r="I187" i="4"/>
  <c r="L174" i="4"/>
  <c r="H174" i="4"/>
  <c r="N174" i="4" s="1"/>
  <c r="O174" i="4"/>
  <c r="I174" i="4"/>
  <c r="O105" i="4"/>
  <c r="H105" i="4"/>
  <c r="N105" i="4" s="1"/>
  <c r="I105" i="4"/>
  <c r="L105" i="4"/>
  <c r="I227" i="3"/>
  <c r="M181" i="3"/>
  <c r="L89" i="3"/>
  <c r="M88" i="3"/>
  <c r="L88" i="3"/>
  <c r="D128" i="3"/>
  <c r="F128" i="3" s="1"/>
  <c r="F210" i="3"/>
  <c r="M180" i="3"/>
  <c r="I64" i="3"/>
  <c r="M89" i="3"/>
  <c r="I189" i="3"/>
  <c r="H189" i="3"/>
  <c r="N189" i="3" s="1"/>
  <c r="L189" i="3"/>
  <c r="O189" i="3"/>
  <c r="E179" i="3"/>
  <c r="M12" i="3"/>
  <c r="M183" i="3"/>
  <c r="M91" i="3"/>
  <c r="H187" i="3"/>
  <c r="N187" i="3" s="1"/>
  <c r="I187" i="3"/>
  <c r="L187" i="3"/>
  <c r="O242" i="3"/>
  <c r="M241" i="3"/>
  <c r="L241" i="3"/>
  <c r="M260" i="3"/>
  <c r="L260" i="3"/>
  <c r="H90" i="3"/>
  <c r="N90" i="3" s="1"/>
  <c r="L90" i="3"/>
  <c r="I14" i="3"/>
  <c r="L14" i="3"/>
  <c r="M240" i="3"/>
  <c r="L240" i="3"/>
  <c r="M226" i="3"/>
  <c r="H182" i="3"/>
  <c r="N182" i="3" s="1"/>
  <c r="L182" i="3"/>
  <c r="O182" i="3"/>
  <c r="I182" i="3"/>
  <c r="M62" i="3"/>
  <c r="L62" i="3"/>
  <c r="M23" i="3"/>
  <c r="L23" i="3"/>
  <c r="M63" i="3"/>
  <c r="L63" i="3"/>
  <c r="M24" i="3"/>
  <c r="M261" i="3"/>
  <c r="M227" i="3"/>
  <c r="O227" i="3" s="1"/>
  <c r="L227" i="3"/>
  <c r="M225" i="3"/>
  <c r="L225" i="3"/>
  <c r="D268" i="3"/>
  <c r="F268" i="3" s="1"/>
  <c r="L268" i="3" s="1"/>
  <c r="H15" i="3"/>
  <c r="N15" i="3" s="1"/>
  <c r="I15" i="3"/>
  <c r="L15" i="3"/>
  <c r="O15" i="3"/>
  <c r="L64" i="3"/>
  <c r="M64" i="3"/>
  <c r="O64" i="3" s="1"/>
  <c r="H242" i="3"/>
  <c r="N242" i="3" s="1"/>
  <c r="I242" i="3"/>
  <c r="O25" i="3"/>
  <c r="L242" i="3"/>
  <c r="G259" i="3"/>
  <c r="K239" i="3"/>
  <c r="E269" i="3"/>
  <c r="E275" i="3" s="1"/>
  <c r="E348" i="3" s="1"/>
  <c r="D266" i="3"/>
  <c r="Q266" i="3"/>
  <c r="Q265" i="3" s="1"/>
  <c r="H88" i="3"/>
  <c r="N88" i="3" s="1"/>
  <c r="K87" i="3"/>
  <c r="E87" i="3"/>
  <c r="K269" i="3"/>
  <c r="D269" i="3"/>
  <c r="G266" i="3"/>
  <c r="G272" i="3" s="1"/>
  <c r="G345" i="3" s="1"/>
  <c r="I89" i="3"/>
  <c r="I88" i="3"/>
  <c r="E266" i="3"/>
  <c r="E61" i="3"/>
  <c r="H63" i="3"/>
  <c r="N63" i="3" s="1"/>
  <c r="H64" i="3"/>
  <c r="N64" i="3" s="1"/>
  <c r="I25" i="3"/>
  <c r="E267" i="3"/>
  <c r="E273" i="3" s="1"/>
  <c r="E346" i="3" s="1"/>
  <c r="I23" i="3"/>
  <c r="H260" i="3"/>
  <c r="N260" i="3" s="1"/>
  <c r="H25" i="3"/>
  <c r="N25" i="3" s="1"/>
  <c r="R265" i="3"/>
  <c r="G269" i="3"/>
  <c r="K266" i="3"/>
  <c r="K259" i="3"/>
  <c r="I260" i="3"/>
  <c r="E224" i="3"/>
  <c r="R272" i="3"/>
  <c r="R345" i="3" s="1"/>
  <c r="R344" i="3" s="1"/>
  <c r="G268" i="3"/>
  <c r="M268" i="3" s="1"/>
  <c r="K267" i="3"/>
  <c r="K224" i="3"/>
  <c r="K179" i="3"/>
  <c r="H227" i="3"/>
  <c r="N227" i="3" s="1"/>
  <c r="H14" i="3"/>
  <c r="N14" i="3" s="1"/>
  <c r="O13" i="3"/>
  <c r="I63" i="3"/>
  <c r="K22" i="3"/>
  <c r="I90" i="3"/>
  <c r="G267" i="3"/>
  <c r="G224" i="3"/>
  <c r="H225" i="3"/>
  <c r="N225" i="3" s="1"/>
  <c r="G179" i="3"/>
  <c r="D87" i="3"/>
  <c r="O90" i="3"/>
  <c r="H89" i="3"/>
  <c r="N89" i="3" s="1"/>
  <c r="G22" i="3"/>
  <c r="E259" i="3"/>
  <c r="F259" i="3" s="1"/>
  <c r="D239" i="3"/>
  <c r="H261" i="3"/>
  <c r="N261" i="3" s="1"/>
  <c r="D61" i="3"/>
  <c r="K274" i="3"/>
  <c r="K347" i="3" s="1"/>
  <c r="K61" i="3"/>
  <c r="G87" i="3"/>
  <c r="O14" i="3"/>
  <c r="G61" i="3"/>
  <c r="J344" i="3" l="1"/>
  <c r="O91" i="3"/>
  <c r="L91" i="3"/>
  <c r="H91" i="3"/>
  <c r="N91" i="3" s="1"/>
  <c r="M179" i="3"/>
  <c r="F269" i="3"/>
  <c r="I269" i="3" s="1"/>
  <c r="O262" i="3"/>
  <c r="D179" i="3"/>
  <c r="F179" i="3" s="1"/>
  <c r="I179" i="3" s="1"/>
  <c r="O14" i="4"/>
  <c r="D274" i="3"/>
  <c r="F274" i="3" s="1"/>
  <c r="L274" i="3" s="1"/>
  <c r="O13" i="4"/>
  <c r="L12" i="4"/>
  <c r="F23" i="4"/>
  <c r="H23" i="4" s="1"/>
  <c r="N23" i="4" s="1"/>
  <c r="D271" i="4"/>
  <c r="D344" i="4" s="1"/>
  <c r="F344" i="4" s="1"/>
  <c r="H13" i="4"/>
  <c r="N13" i="4" s="1"/>
  <c r="H12" i="4"/>
  <c r="N12" i="4" s="1"/>
  <c r="I13" i="4"/>
  <c r="I12" i="4"/>
  <c r="D226" i="3"/>
  <c r="F226" i="3" s="1"/>
  <c r="L214" i="3"/>
  <c r="I14" i="4"/>
  <c r="O214" i="3"/>
  <c r="H262" i="3"/>
  <c r="N262" i="3" s="1"/>
  <c r="H214" i="3"/>
  <c r="N214" i="3" s="1"/>
  <c r="H14" i="4"/>
  <c r="N14" i="4" s="1"/>
  <c r="I262" i="3"/>
  <c r="F61" i="3"/>
  <c r="I61" i="3" s="1"/>
  <c r="D272" i="3"/>
  <c r="D345" i="3" s="1"/>
  <c r="F266" i="3"/>
  <c r="H266" i="3" s="1"/>
  <c r="N266" i="3" s="1"/>
  <c r="F239" i="3"/>
  <c r="H239" i="3" s="1"/>
  <c r="N239" i="3" s="1"/>
  <c r="F87" i="3"/>
  <c r="L87" i="3" s="1"/>
  <c r="O260" i="4"/>
  <c r="H260" i="4"/>
  <c r="N260" i="4" s="1"/>
  <c r="L260" i="4"/>
  <c r="I260" i="4"/>
  <c r="I86" i="4"/>
  <c r="O86" i="4"/>
  <c r="L86" i="4"/>
  <c r="H86" i="4"/>
  <c r="N86" i="4" s="1"/>
  <c r="O24" i="4"/>
  <c r="L24" i="4"/>
  <c r="I24" i="4"/>
  <c r="H24" i="4"/>
  <c r="N24" i="4" s="1"/>
  <c r="I239" i="4"/>
  <c r="O239" i="4"/>
  <c r="H239" i="4"/>
  <c r="N239" i="4" s="1"/>
  <c r="L239" i="4"/>
  <c r="I224" i="4"/>
  <c r="L224" i="4"/>
  <c r="H224" i="4"/>
  <c r="N224" i="4" s="1"/>
  <c r="O224" i="4"/>
  <c r="I261" i="4"/>
  <c r="L261" i="4"/>
  <c r="O261" i="4"/>
  <c r="H261" i="4"/>
  <c r="N261" i="4" s="1"/>
  <c r="H61" i="4"/>
  <c r="N61" i="4" s="1"/>
  <c r="L61" i="4"/>
  <c r="I61" i="4"/>
  <c r="O61" i="4"/>
  <c r="H238" i="4"/>
  <c r="N238" i="4" s="1"/>
  <c r="I238" i="4"/>
  <c r="L238" i="4"/>
  <c r="O238" i="4"/>
  <c r="H258" i="4"/>
  <c r="N258" i="4" s="1"/>
  <c r="L258" i="4"/>
  <c r="O258" i="4"/>
  <c r="I258" i="4"/>
  <c r="H25" i="4"/>
  <c r="N25" i="4" s="1"/>
  <c r="O25" i="4"/>
  <c r="I25" i="4"/>
  <c r="L25" i="4"/>
  <c r="O87" i="4"/>
  <c r="L87" i="4"/>
  <c r="H87" i="4"/>
  <c r="N87" i="4" s="1"/>
  <c r="I87" i="4"/>
  <c r="H22" i="4"/>
  <c r="N22" i="4" s="1"/>
  <c r="L22" i="4"/>
  <c r="I22" i="4"/>
  <c r="O22" i="4"/>
  <c r="F265" i="4"/>
  <c r="F267" i="4"/>
  <c r="D273" i="4"/>
  <c r="D346" i="4" s="1"/>
  <c r="F346" i="4" s="1"/>
  <c r="I181" i="4"/>
  <c r="O181" i="4"/>
  <c r="H181" i="4"/>
  <c r="N181" i="4" s="1"/>
  <c r="L181" i="4"/>
  <c r="H179" i="4"/>
  <c r="N179" i="4" s="1"/>
  <c r="I179" i="4"/>
  <c r="O179" i="4"/>
  <c r="L179" i="4"/>
  <c r="I60" i="4"/>
  <c r="O60" i="4"/>
  <c r="H60" i="4"/>
  <c r="N60" i="4" s="1"/>
  <c r="L60" i="4"/>
  <c r="H259" i="4"/>
  <c r="N259" i="4" s="1"/>
  <c r="L259" i="4"/>
  <c r="I259" i="4"/>
  <c r="O259" i="4"/>
  <c r="L130" i="3"/>
  <c r="H130" i="3"/>
  <c r="N130" i="3" s="1"/>
  <c r="O130" i="3"/>
  <c r="I130" i="3"/>
  <c r="M87" i="3"/>
  <c r="D208" i="3"/>
  <c r="F208" i="3" s="1"/>
  <c r="L128" i="3"/>
  <c r="I128" i="3"/>
  <c r="O128" i="3"/>
  <c r="H128" i="3"/>
  <c r="N128" i="3" s="1"/>
  <c r="I22" i="3"/>
  <c r="M61" i="3"/>
  <c r="M267" i="3"/>
  <c r="M259" i="3"/>
  <c r="L259" i="3"/>
  <c r="M22" i="3"/>
  <c r="L22" i="3"/>
  <c r="M224" i="3"/>
  <c r="I12" i="3"/>
  <c r="L12" i="3"/>
  <c r="M239" i="3"/>
  <c r="K272" i="3"/>
  <c r="K345" i="3" s="1"/>
  <c r="M266" i="3"/>
  <c r="M269" i="3"/>
  <c r="H183" i="3"/>
  <c r="N183" i="3" s="1"/>
  <c r="I183" i="3"/>
  <c r="L183" i="3"/>
  <c r="O183" i="3"/>
  <c r="L261" i="3"/>
  <c r="E265" i="3"/>
  <c r="L181" i="3"/>
  <c r="I181" i="3"/>
  <c r="D275" i="3"/>
  <c r="D348" i="3" s="1"/>
  <c r="F348" i="3" s="1"/>
  <c r="Q272" i="3"/>
  <c r="Q345" i="3" s="1"/>
  <c r="Q344" i="3" s="1"/>
  <c r="E272" i="3"/>
  <c r="E345" i="3" s="1"/>
  <c r="E344" i="3" s="1"/>
  <c r="K275" i="3"/>
  <c r="K348" i="3" s="1"/>
  <c r="O88" i="3"/>
  <c r="H268" i="3"/>
  <c r="N268" i="3" s="1"/>
  <c r="I180" i="3"/>
  <c r="H259" i="3"/>
  <c r="N259" i="3" s="1"/>
  <c r="I259" i="3"/>
  <c r="H24" i="3"/>
  <c r="N24" i="3" s="1"/>
  <c r="O62" i="3"/>
  <c r="O241" i="3"/>
  <c r="O63" i="3"/>
  <c r="O24" i="3"/>
  <c r="I261" i="3"/>
  <c r="L180" i="3"/>
  <c r="K273" i="3"/>
  <c r="K346" i="3" s="1"/>
  <c r="O181" i="3"/>
  <c r="H240" i="3"/>
  <c r="N240" i="3" s="1"/>
  <c r="I240" i="3"/>
  <c r="D267" i="3"/>
  <c r="F267" i="3" s="1"/>
  <c r="I225" i="3"/>
  <c r="O12" i="3"/>
  <c r="I24" i="3"/>
  <c r="O225" i="3"/>
  <c r="R271" i="3"/>
  <c r="K265" i="3"/>
  <c r="G275" i="3"/>
  <c r="G348" i="3" s="1"/>
  <c r="H62" i="3"/>
  <c r="N62" i="3" s="1"/>
  <c r="I62" i="3"/>
  <c r="O89" i="3"/>
  <c r="O268" i="3"/>
  <c r="O240" i="3"/>
  <c r="O23" i="3"/>
  <c r="G273" i="3"/>
  <c r="G346" i="3" s="1"/>
  <c r="G265" i="3"/>
  <c r="H22" i="3"/>
  <c r="N22" i="3" s="1"/>
  <c r="O180" i="3"/>
  <c r="O261" i="3"/>
  <c r="G274" i="3"/>
  <c r="I268" i="3"/>
  <c r="O260" i="3"/>
  <c r="I239" i="3" l="1"/>
  <c r="D347" i="3"/>
  <c r="F347" i="3" s="1"/>
  <c r="L347" i="3" s="1"/>
  <c r="H87" i="3"/>
  <c r="N87" i="3" s="1"/>
  <c r="I87" i="3"/>
  <c r="L61" i="3"/>
  <c r="H61" i="3"/>
  <c r="N61" i="3" s="1"/>
  <c r="L348" i="3"/>
  <c r="L239" i="3"/>
  <c r="I348" i="3"/>
  <c r="O239" i="3"/>
  <c r="L23" i="4"/>
  <c r="I23" i="4"/>
  <c r="O23" i="4"/>
  <c r="F271" i="4"/>
  <c r="O271" i="4" s="1"/>
  <c r="D224" i="3"/>
  <c r="F224" i="3" s="1"/>
  <c r="M274" i="3"/>
  <c r="M347" i="3" s="1"/>
  <c r="G347" i="3"/>
  <c r="H348" i="3"/>
  <c r="N348" i="3" s="1"/>
  <c r="K344" i="3"/>
  <c r="F345" i="3"/>
  <c r="H346" i="4"/>
  <c r="N346" i="4" s="1"/>
  <c r="L346" i="4"/>
  <c r="I346" i="4"/>
  <c r="O346" i="4"/>
  <c r="H344" i="4"/>
  <c r="N344" i="4" s="1"/>
  <c r="I344" i="4"/>
  <c r="L344" i="4"/>
  <c r="O344" i="4"/>
  <c r="L266" i="3"/>
  <c r="F272" i="3"/>
  <c r="H272" i="3" s="1"/>
  <c r="N272" i="3" s="1"/>
  <c r="F275" i="3"/>
  <c r="I275" i="3" s="1"/>
  <c r="H267" i="4"/>
  <c r="N267" i="4" s="1"/>
  <c r="I267" i="4"/>
  <c r="O267" i="4"/>
  <c r="L267" i="4"/>
  <c r="H265" i="4"/>
  <c r="N265" i="4" s="1"/>
  <c r="L265" i="4"/>
  <c r="I265" i="4"/>
  <c r="O265" i="4"/>
  <c r="F273" i="4"/>
  <c r="H179" i="3"/>
  <c r="N179" i="3" s="1"/>
  <c r="L210" i="3"/>
  <c r="H210" i="3"/>
  <c r="N210" i="3" s="1"/>
  <c r="I210" i="3"/>
  <c r="O210" i="3"/>
  <c r="L179" i="3"/>
  <c r="I266" i="3"/>
  <c r="O208" i="3"/>
  <c r="L208" i="3"/>
  <c r="H208" i="3"/>
  <c r="N208" i="3" s="1"/>
  <c r="I208" i="3"/>
  <c r="M275" i="3"/>
  <c r="M348" i="3" s="1"/>
  <c r="M265" i="3"/>
  <c r="L269" i="3"/>
  <c r="M272" i="3"/>
  <c r="M345" i="3" s="1"/>
  <c r="K271" i="3"/>
  <c r="M273" i="3"/>
  <c r="M346" i="3" s="1"/>
  <c r="O226" i="3"/>
  <c r="L226" i="3"/>
  <c r="O269" i="3"/>
  <c r="H269" i="3"/>
  <c r="N269" i="3" s="1"/>
  <c r="Q271" i="3"/>
  <c r="E271" i="3"/>
  <c r="O87" i="3"/>
  <c r="O179" i="3"/>
  <c r="O61" i="3"/>
  <c r="H226" i="3"/>
  <c r="N226" i="3" s="1"/>
  <c r="I226" i="3"/>
  <c r="I274" i="3"/>
  <c r="O259" i="3"/>
  <c r="O266" i="3"/>
  <c r="L267" i="3"/>
  <c r="D265" i="3"/>
  <c r="D273" i="3"/>
  <c r="O22" i="3"/>
  <c r="G271" i="3"/>
  <c r="H274" i="3"/>
  <c r="N274" i="3" s="1"/>
  <c r="H347" i="3" l="1"/>
  <c r="N347" i="3" s="1"/>
  <c r="I347" i="3"/>
  <c r="G344" i="3"/>
  <c r="H224" i="3"/>
  <c r="N224" i="3" s="1"/>
  <c r="I224" i="3"/>
  <c r="I271" i="4"/>
  <c r="H271" i="4"/>
  <c r="N271" i="4" s="1"/>
  <c r="L271" i="4"/>
  <c r="O345" i="3"/>
  <c r="T345" i="3"/>
  <c r="H345" i="3"/>
  <c r="N345" i="3" s="1"/>
  <c r="I345" i="3"/>
  <c r="L224" i="3"/>
  <c r="L345" i="3"/>
  <c r="F273" i="3"/>
  <c r="D346" i="3"/>
  <c r="T347" i="3"/>
  <c r="O347" i="3"/>
  <c r="O348" i="3"/>
  <c r="T348" i="3"/>
  <c r="O224" i="3"/>
  <c r="F265" i="3"/>
  <c r="H265" i="3" s="1"/>
  <c r="N265" i="3" s="1"/>
  <c r="H273" i="4"/>
  <c r="N273" i="4" s="1"/>
  <c r="I273" i="4"/>
  <c r="L273" i="4"/>
  <c r="O273" i="4"/>
  <c r="H275" i="3"/>
  <c r="N275" i="3" s="1"/>
  <c r="L275" i="3"/>
  <c r="M271" i="3"/>
  <c r="O275" i="3"/>
  <c r="L272" i="3"/>
  <c r="I272" i="3"/>
  <c r="O272" i="3"/>
  <c r="D271" i="3"/>
  <c r="H267" i="3"/>
  <c r="N267" i="3" s="1"/>
  <c r="I267" i="3"/>
  <c r="O274" i="3"/>
  <c r="O267" i="3"/>
  <c r="M344" i="3" l="1"/>
  <c r="O265" i="3"/>
  <c r="I265" i="3"/>
  <c r="L265" i="3"/>
  <c r="F346" i="3"/>
  <c r="D344" i="3"/>
  <c r="F344" i="3" s="1"/>
  <c r="F271" i="3"/>
  <c r="L271" i="3" s="1"/>
  <c r="O273" i="3"/>
  <c r="L273" i="3"/>
  <c r="H273" i="3"/>
  <c r="N273" i="3" s="1"/>
  <c r="I273" i="3"/>
  <c r="I271" i="3" l="1"/>
  <c r="O344" i="3"/>
  <c r="H271" i="3"/>
  <c r="N271" i="3" s="1"/>
  <c r="H344" i="3"/>
  <c r="N344" i="3" s="1"/>
  <c r="L344" i="3"/>
  <c r="I344" i="3"/>
  <c r="O271" i="3"/>
  <c r="I346" i="3"/>
  <c r="H346" i="3"/>
  <c r="N346" i="3" s="1"/>
  <c r="L346" i="3"/>
  <c r="T346" i="3"/>
  <c r="O346" i="3"/>
  <c r="Q261" i="2"/>
  <c r="Q260" i="2"/>
  <c r="Q259" i="2"/>
  <c r="K259" i="2"/>
  <c r="R261" i="2"/>
  <c r="R259" i="2"/>
  <c r="G248" i="2"/>
  <c r="M248" i="2" s="1"/>
  <c r="Q241" i="2"/>
  <c r="Q240" i="2"/>
  <c r="Q239" i="2"/>
  <c r="R241" i="2"/>
  <c r="G241" i="2"/>
  <c r="D241" i="2"/>
  <c r="R240" i="2"/>
  <c r="K240" i="2"/>
  <c r="G240" i="2"/>
  <c r="E240" i="2"/>
  <c r="K239" i="2"/>
  <c r="E239" i="2"/>
  <c r="D239" i="2"/>
  <c r="Q226" i="2"/>
  <c r="Q225" i="2"/>
  <c r="Q224" i="2"/>
  <c r="G218" i="2"/>
  <c r="M218" i="2" s="1"/>
  <c r="E218" i="2"/>
  <c r="F215" i="2"/>
  <c r="G213" i="2"/>
  <c r="M213" i="2" s="1"/>
  <c r="E213" i="2"/>
  <c r="R207" i="2"/>
  <c r="E207" i="2"/>
  <c r="G201" i="2"/>
  <c r="M201" i="2" s="1"/>
  <c r="E201" i="2"/>
  <c r="D201" i="2"/>
  <c r="E196" i="2"/>
  <c r="G191" i="2"/>
  <c r="M191" i="2" s="1"/>
  <c r="Q181" i="2"/>
  <c r="H176" i="2"/>
  <c r="N176" i="2" s="1"/>
  <c r="H171" i="2"/>
  <c r="N171" i="2" s="1"/>
  <c r="E163" i="2"/>
  <c r="G140" i="2"/>
  <c r="M140" i="2" s="1"/>
  <c r="E127" i="2"/>
  <c r="R112" i="2"/>
  <c r="M116" i="2"/>
  <c r="O116" i="2" s="1"/>
  <c r="R181" i="2"/>
  <c r="K181" i="2"/>
  <c r="G181" i="2"/>
  <c r="E181" i="2"/>
  <c r="D181" i="2"/>
  <c r="T102" i="2"/>
  <c r="Q182" i="2"/>
  <c r="Q180" i="2"/>
  <c r="Q90" i="2"/>
  <c r="Q89" i="2"/>
  <c r="Q88" i="2"/>
  <c r="Q87" i="2"/>
  <c r="D87" i="2"/>
  <c r="R70" i="2"/>
  <c r="R89" i="2"/>
  <c r="G89" i="2"/>
  <c r="E89" i="2"/>
  <c r="Q63" i="2"/>
  <c r="Q62" i="2"/>
  <c r="Q61" i="2"/>
  <c r="G55" i="2"/>
  <c r="M55" i="2" s="1"/>
  <c r="E44" i="2"/>
  <c r="G39" i="2"/>
  <c r="M39" i="2" s="1"/>
  <c r="E39" i="2"/>
  <c r="D34" i="2"/>
  <c r="R61" i="2"/>
  <c r="Q25" i="2"/>
  <c r="Q24" i="2"/>
  <c r="Q23" i="2"/>
  <c r="D23" i="2"/>
  <c r="E17" i="2"/>
  <c r="K25" i="2"/>
  <c r="E25" i="2"/>
  <c r="K24" i="2"/>
  <c r="E24" i="2"/>
  <c r="R23" i="2"/>
  <c r="E23" i="2"/>
  <c r="Q12" i="2"/>
  <c r="F201" i="2" l="1"/>
  <c r="L201" i="2" s="1"/>
  <c r="R12" i="2"/>
  <c r="F23" i="2"/>
  <c r="F209" i="2"/>
  <c r="R213" i="2"/>
  <c r="R127" i="2"/>
  <c r="M181" i="2"/>
  <c r="L215" i="2"/>
  <c r="O215" i="2"/>
  <c r="M240" i="2"/>
  <c r="F181" i="2"/>
  <c r="H181" i="2" s="1"/>
  <c r="N181" i="2" s="1"/>
  <c r="F129" i="2"/>
  <c r="H129" i="2" s="1"/>
  <c r="N129" i="2" s="1"/>
  <c r="F239" i="2"/>
  <c r="L239" i="2" s="1"/>
  <c r="Q86" i="2"/>
  <c r="I277" i="2"/>
  <c r="I18" i="2"/>
  <c r="D90" i="2"/>
  <c r="R90" i="2"/>
  <c r="H147" i="2"/>
  <c r="N147" i="2" s="1"/>
  <c r="R260" i="2"/>
  <c r="R258" i="2" s="1"/>
  <c r="D63" i="2"/>
  <c r="I149" i="2"/>
  <c r="D25" i="2"/>
  <c r="F25" i="2" s="1"/>
  <c r="L25" i="2" s="1"/>
  <c r="Q22" i="2"/>
  <c r="E61" i="2"/>
  <c r="D260" i="2"/>
  <c r="Q258" i="2"/>
  <c r="E158" i="2"/>
  <c r="E168" i="2"/>
  <c r="R25" i="2"/>
  <c r="D88" i="2"/>
  <c r="D127" i="2"/>
  <c r="F127" i="2" s="1"/>
  <c r="L127" i="2" s="1"/>
  <c r="E140" i="2"/>
  <c r="E253" i="2"/>
  <c r="R24" i="2"/>
  <c r="H58" i="2"/>
  <c r="N58" i="2" s="1"/>
  <c r="Q60" i="2"/>
  <c r="I221" i="2"/>
  <c r="H234" i="2"/>
  <c r="N234" i="2" s="1"/>
  <c r="D261" i="2"/>
  <c r="H256" i="2"/>
  <c r="N256" i="2" s="1"/>
  <c r="D140" i="2"/>
  <c r="H153" i="2"/>
  <c r="N153" i="2" s="1"/>
  <c r="D191" i="2"/>
  <c r="H210" i="2"/>
  <c r="N210" i="2" s="1"/>
  <c r="Q223" i="2"/>
  <c r="Q238" i="2"/>
  <c r="G260" i="2"/>
  <c r="E261" i="2"/>
  <c r="H36" i="2"/>
  <c r="N36" i="2" s="1"/>
  <c r="H41" i="2"/>
  <c r="N41" i="2" s="1"/>
  <c r="D44" i="2"/>
  <c r="F44" i="2" s="1"/>
  <c r="L44" i="2" s="1"/>
  <c r="H135" i="2"/>
  <c r="N135" i="2" s="1"/>
  <c r="H161" i="2"/>
  <c r="N161" i="2" s="1"/>
  <c r="H194" i="2"/>
  <c r="N194" i="2" s="1"/>
  <c r="E259" i="2"/>
  <c r="H254" i="2"/>
  <c r="N254" i="2" s="1"/>
  <c r="H278" i="2"/>
  <c r="N278" i="2" s="1"/>
  <c r="D12" i="2"/>
  <c r="D24" i="2"/>
  <c r="F24" i="2" s="1"/>
  <c r="L24" i="2" s="1"/>
  <c r="D62" i="2"/>
  <c r="R62" i="2"/>
  <c r="H40" i="2"/>
  <c r="N40" i="2" s="1"/>
  <c r="R88" i="2"/>
  <c r="D196" i="2"/>
  <c r="F196" i="2" s="1"/>
  <c r="L196" i="2" s="1"/>
  <c r="D17" i="2"/>
  <c r="F17" i="2" s="1"/>
  <c r="L17" i="2" s="1"/>
  <c r="H46" i="2"/>
  <c r="N46" i="2" s="1"/>
  <c r="E112" i="2"/>
  <c r="H116" i="2"/>
  <c r="N116" i="2" s="1"/>
  <c r="H221" i="2"/>
  <c r="N221" i="2" s="1"/>
  <c r="I256" i="2"/>
  <c r="D98" i="2"/>
  <c r="I279" i="2"/>
  <c r="I113" i="2"/>
  <c r="G25" i="2"/>
  <c r="H30" i="2"/>
  <c r="N30" i="2" s="1"/>
  <c r="K62" i="2"/>
  <c r="E63" i="2"/>
  <c r="I130" i="2"/>
  <c r="E248" i="2"/>
  <c r="G253" i="2"/>
  <c r="M253" i="2" s="1"/>
  <c r="E55" i="2"/>
  <c r="E87" i="2"/>
  <c r="F87" i="2" s="1"/>
  <c r="E119" i="2"/>
  <c r="G23" i="2"/>
  <c r="E70" i="2"/>
  <c r="E76" i="2"/>
  <c r="I121" i="2"/>
  <c r="H141" i="2"/>
  <c r="N141" i="2" s="1"/>
  <c r="H169" i="2"/>
  <c r="N169" i="2" s="1"/>
  <c r="I208" i="2"/>
  <c r="H165" i="2"/>
  <c r="N165" i="2" s="1"/>
  <c r="H14" i="2"/>
  <c r="N14" i="2" s="1"/>
  <c r="G24" i="2"/>
  <c r="M24" i="2" s="1"/>
  <c r="H18" i="2"/>
  <c r="N18" i="2" s="1"/>
  <c r="E29" i="2"/>
  <c r="G61" i="2"/>
  <c r="I47" i="2"/>
  <c r="E90" i="2"/>
  <c r="E98" i="2"/>
  <c r="I133" i="2"/>
  <c r="G173" i="2"/>
  <c r="M173" i="2" s="1"/>
  <c r="I187" i="2"/>
  <c r="I188" i="2"/>
  <c r="H251" i="2"/>
  <c r="N251" i="2" s="1"/>
  <c r="G163" i="2"/>
  <c r="M163" i="2" s="1"/>
  <c r="I37" i="2"/>
  <c r="K88" i="2"/>
  <c r="G90" i="2"/>
  <c r="E105" i="2"/>
  <c r="H113" i="2"/>
  <c r="N113" i="2" s="1"/>
  <c r="I165" i="2"/>
  <c r="I169" i="2"/>
  <c r="K226" i="2"/>
  <c r="H208" i="2"/>
  <c r="N208" i="2" s="1"/>
  <c r="I106" i="2"/>
  <c r="I114" i="2"/>
  <c r="H122" i="2"/>
  <c r="N122" i="2" s="1"/>
  <c r="H130" i="2"/>
  <c r="N130" i="2" s="1"/>
  <c r="I141" i="2"/>
  <c r="E146" i="2"/>
  <c r="I193" i="2"/>
  <c r="K225" i="2"/>
  <c r="E260" i="2"/>
  <c r="G259" i="2"/>
  <c r="M259" i="2" s="1"/>
  <c r="H19" i="2"/>
  <c r="N19" i="2" s="1"/>
  <c r="I19" i="2"/>
  <c r="I20" i="2"/>
  <c r="H20" i="2"/>
  <c r="N20" i="2" s="1"/>
  <c r="E22" i="2"/>
  <c r="H35" i="2"/>
  <c r="N35" i="2" s="1"/>
  <c r="I35" i="2"/>
  <c r="I40" i="2"/>
  <c r="H99" i="2"/>
  <c r="N99" i="2" s="1"/>
  <c r="I99" i="2"/>
  <c r="E34" i="2"/>
  <c r="F34" i="2" s="1"/>
  <c r="L34" i="2" s="1"/>
  <c r="R87" i="2"/>
  <c r="Q179" i="2"/>
  <c r="Q178" i="2" s="1"/>
  <c r="I108" i="2"/>
  <c r="H108" i="2"/>
  <c r="N108" i="2" s="1"/>
  <c r="I134" i="2"/>
  <c r="H134" i="2"/>
  <c r="N134" i="2" s="1"/>
  <c r="E12" i="2"/>
  <c r="K12" i="2"/>
  <c r="K23" i="2"/>
  <c r="D39" i="2"/>
  <c r="F39" i="2" s="1"/>
  <c r="L39" i="2" s="1"/>
  <c r="G44" i="2"/>
  <c r="M44" i="2" s="1"/>
  <c r="K61" i="2"/>
  <c r="K63" i="2"/>
  <c r="K87" i="2"/>
  <c r="M74" i="2"/>
  <c r="K90" i="2"/>
  <c r="G29" i="2"/>
  <c r="M29" i="2" s="1"/>
  <c r="D61" i="2"/>
  <c r="H42" i="2"/>
  <c r="N42" i="2" s="1"/>
  <c r="I46" i="2"/>
  <c r="I56" i="2"/>
  <c r="D55" i="2"/>
  <c r="I72" i="2"/>
  <c r="I78" i="2"/>
  <c r="D76" i="2"/>
  <c r="G17" i="2"/>
  <c r="M17" i="2" s="1"/>
  <c r="D29" i="2"/>
  <c r="I31" i="2"/>
  <c r="G63" i="2"/>
  <c r="R63" i="2"/>
  <c r="G34" i="2"/>
  <c r="M34" i="2" s="1"/>
  <c r="H47" i="2"/>
  <c r="N47" i="2" s="1"/>
  <c r="H71" i="2"/>
  <c r="N71" i="2" s="1"/>
  <c r="H143" i="2"/>
  <c r="N143" i="2" s="1"/>
  <c r="I143" i="2"/>
  <c r="I57" i="2"/>
  <c r="I71" i="2"/>
  <c r="G70" i="2"/>
  <c r="M70" i="2" s="1"/>
  <c r="G76" i="2"/>
  <c r="M76" i="2" s="1"/>
  <c r="D89" i="2"/>
  <c r="F89" i="2" s="1"/>
  <c r="H133" i="2"/>
  <c r="N133" i="2" s="1"/>
  <c r="G105" i="2"/>
  <c r="M105" i="2" s="1"/>
  <c r="E267" i="2"/>
  <c r="E273" i="2" s="1"/>
  <c r="E346" i="2" s="1"/>
  <c r="G119" i="2"/>
  <c r="M119" i="2" s="1"/>
  <c r="K179" i="2"/>
  <c r="K180" i="2"/>
  <c r="R179" i="2"/>
  <c r="D179" i="2"/>
  <c r="D173" i="2"/>
  <c r="I194" i="2"/>
  <c r="K89" i="2"/>
  <c r="D105" i="2"/>
  <c r="G112" i="2"/>
  <c r="M112" i="2" s="1"/>
  <c r="D119" i="2"/>
  <c r="I120" i="2"/>
  <c r="G132" i="2"/>
  <c r="M132" i="2" s="1"/>
  <c r="D146" i="2"/>
  <c r="D151" i="2"/>
  <c r="E151" i="2"/>
  <c r="I153" i="2"/>
  <c r="H159" i="2"/>
  <c r="N159" i="2" s="1"/>
  <c r="D163" i="2"/>
  <c r="F163" i="2" s="1"/>
  <c r="L163" i="2" s="1"/>
  <c r="I171" i="2"/>
  <c r="E179" i="2"/>
  <c r="I176" i="2"/>
  <c r="H201" i="2"/>
  <c r="N201" i="2" s="1"/>
  <c r="G98" i="2"/>
  <c r="M98" i="2" s="1"/>
  <c r="D112" i="2"/>
  <c r="G267" i="2"/>
  <c r="R267" i="2"/>
  <c r="R273" i="2" s="1"/>
  <c r="R346" i="2" s="1"/>
  <c r="H121" i="2"/>
  <c r="N121" i="2" s="1"/>
  <c r="G127" i="2"/>
  <c r="M127" i="2" s="1"/>
  <c r="D132" i="2"/>
  <c r="G151" i="2"/>
  <c r="M151" i="2" s="1"/>
  <c r="I159" i="2"/>
  <c r="G158" i="2"/>
  <c r="M158" i="2" s="1"/>
  <c r="D180" i="2"/>
  <c r="G179" i="2"/>
  <c r="E180" i="2"/>
  <c r="E173" i="2"/>
  <c r="K182" i="2"/>
  <c r="I192" i="2"/>
  <c r="H192" i="2"/>
  <c r="N192" i="2" s="1"/>
  <c r="E132" i="2"/>
  <c r="I147" i="2"/>
  <c r="G146" i="2"/>
  <c r="M146" i="2" s="1"/>
  <c r="D158" i="2"/>
  <c r="D168" i="2"/>
  <c r="G180" i="2"/>
  <c r="E182" i="2"/>
  <c r="H187" i="2"/>
  <c r="N187" i="2" s="1"/>
  <c r="Q267" i="2"/>
  <c r="Q273" i="2" s="1"/>
  <c r="Q346" i="2" s="1"/>
  <c r="G182" i="2"/>
  <c r="G186" i="2"/>
  <c r="M186" i="2" s="1"/>
  <c r="E191" i="2"/>
  <c r="G196" i="2"/>
  <c r="M196" i="2" s="1"/>
  <c r="H202" i="2"/>
  <c r="N202" i="2" s="1"/>
  <c r="H203" i="2"/>
  <c r="N203" i="2" s="1"/>
  <c r="H204" i="2"/>
  <c r="N204" i="2" s="1"/>
  <c r="E225" i="2"/>
  <c r="D225" i="2"/>
  <c r="G226" i="2"/>
  <c r="I219" i="2"/>
  <c r="H219" i="2"/>
  <c r="N219" i="2" s="1"/>
  <c r="K224" i="2"/>
  <c r="H235" i="2"/>
  <c r="N235" i="2" s="1"/>
  <c r="D233" i="2"/>
  <c r="D240" i="2"/>
  <c r="Q268" i="2"/>
  <c r="Q274" i="2" s="1"/>
  <c r="Q347" i="2" s="1"/>
  <c r="G168" i="2"/>
  <c r="M168" i="2" s="1"/>
  <c r="I197" i="2"/>
  <c r="I202" i="2"/>
  <c r="I203" i="2"/>
  <c r="I204" i="2"/>
  <c r="G224" i="2"/>
  <c r="E186" i="2"/>
  <c r="G207" i="2"/>
  <c r="M207" i="2" s="1"/>
  <c r="G225" i="2"/>
  <c r="R224" i="2"/>
  <c r="D218" i="2"/>
  <c r="F218" i="2" s="1"/>
  <c r="L218" i="2" s="1"/>
  <c r="R226" i="2"/>
  <c r="R239" i="2"/>
  <c r="R238" i="2" s="1"/>
  <c r="E241" i="2"/>
  <c r="E238" i="2" s="1"/>
  <c r="E233" i="2"/>
  <c r="E224" i="2"/>
  <c r="E226" i="2"/>
  <c r="D224" i="2"/>
  <c r="Q266" i="2"/>
  <c r="Q272" i="2" s="1"/>
  <c r="Q345" i="2" s="1"/>
  <c r="G239" i="2"/>
  <c r="M239" i="2" s="1"/>
  <c r="I234" i="2"/>
  <c r="G233" i="2"/>
  <c r="M233" i="2" s="1"/>
  <c r="D248" i="2"/>
  <c r="G261" i="2"/>
  <c r="K241" i="2"/>
  <c r="D253" i="2"/>
  <c r="F253" i="2" s="1"/>
  <c r="L253" i="2" s="1"/>
  <c r="H277" i="2"/>
  <c r="N277" i="2" s="1"/>
  <c r="O277" i="2"/>
  <c r="D259" i="2"/>
  <c r="K260" i="2"/>
  <c r="K261" i="2"/>
  <c r="F259" i="2" l="1"/>
  <c r="L259" i="2" s="1"/>
  <c r="I201" i="2"/>
  <c r="R22" i="2"/>
  <c r="O201" i="2"/>
  <c r="F62" i="2"/>
  <c r="F112" i="2"/>
  <c r="L112" i="2" s="1"/>
  <c r="F146" i="2"/>
  <c r="L146" i="2" s="1"/>
  <c r="F55" i="2"/>
  <c r="L55" i="2" s="1"/>
  <c r="F119" i="2"/>
  <c r="L119" i="2" s="1"/>
  <c r="F105" i="2"/>
  <c r="L105" i="2" s="1"/>
  <c r="F29" i="2"/>
  <c r="L29" i="2" s="1"/>
  <c r="D267" i="2"/>
  <c r="D273" i="2" s="1"/>
  <c r="F168" i="2"/>
  <c r="L168" i="2" s="1"/>
  <c r="F76" i="2"/>
  <c r="L76" i="2" s="1"/>
  <c r="F180" i="2"/>
  <c r="I180" i="2" s="1"/>
  <c r="F158" i="2"/>
  <c r="L158" i="2" s="1"/>
  <c r="O55" i="2"/>
  <c r="F233" i="2"/>
  <c r="L233" i="2" s="1"/>
  <c r="L62" i="2"/>
  <c r="O196" i="2"/>
  <c r="O44" i="2"/>
  <c r="R225" i="2"/>
  <c r="R223" i="2" s="1"/>
  <c r="F224" i="2"/>
  <c r="L224" i="2" s="1"/>
  <c r="F179" i="2"/>
  <c r="L179" i="2" s="1"/>
  <c r="F132" i="2"/>
  <c r="L132" i="2" s="1"/>
  <c r="I25" i="2"/>
  <c r="F63" i="2"/>
  <c r="L63" i="2" s="1"/>
  <c r="O127" i="2"/>
  <c r="O218" i="2"/>
  <c r="M61" i="2"/>
  <c r="M88" i="2"/>
  <c r="I181" i="2"/>
  <c r="L181" i="2"/>
  <c r="F248" i="2"/>
  <c r="H248" i="2" s="1"/>
  <c r="N248" i="2" s="1"/>
  <c r="F151" i="2"/>
  <c r="L151" i="2" s="1"/>
  <c r="K267" i="2"/>
  <c r="M267" i="2" s="1"/>
  <c r="L89" i="2"/>
  <c r="M89" i="2"/>
  <c r="O34" i="2"/>
  <c r="F61" i="2"/>
  <c r="L61" i="2" s="1"/>
  <c r="M225" i="2"/>
  <c r="F260" i="2"/>
  <c r="M241" i="2"/>
  <c r="F240" i="2"/>
  <c r="L240" i="2" s="1"/>
  <c r="M224" i="2"/>
  <c r="F225" i="2"/>
  <c r="L225" i="2" s="1"/>
  <c r="O112" i="2"/>
  <c r="F173" i="2"/>
  <c r="L173" i="2" s="1"/>
  <c r="M179" i="2"/>
  <c r="M63" i="2"/>
  <c r="M12" i="2"/>
  <c r="F98" i="2"/>
  <c r="L98" i="2" s="1"/>
  <c r="F140" i="2"/>
  <c r="I140" i="2" s="1"/>
  <c r="F261" i="2"/>
  <c r="L261" i="2" s="1"/>
  <c r="O181" i="2"/>
  <c r="F241" i="2"/>
  <c r="L241" i="2" s="1"/>
  <c r="M182" i="2"/>
  <c r="M90" i="2"/>
  <c r="M180" i="2"/>
  <c r="O17" i="2"/>
  <c r="F70" i="2"/>
  <c r="L70" i="2" s="1"/>
  <c r="O29" i="2"/>
  <c r="M87" i="2"/>
  <c r="L87" i="2"/>
  <c r="M23" i="2"/>
  <c r="L23" i="2"/>
  <c r="R86" i="2"/>
  <c r="M226" i="2"/>
  <c r="O163" i="2"/>
  <c r="G22" i="2"/>
  <c r="O253" i="2"/>
  <c r="M62" i="2"/>
  <c r="F12" i="2"/>
  <c r="I12" i="2" s="1"/>
  <c r="F191" i="2"/>
  <c r="H191" i="2" s="1"/>
  <c r="N191" i="2" s="1"/>
  <c r="F88" i="2"/>
  <c r="L88" i="2" s="1"/>
  <c r="F90" i="2"/>
  <c r="L90" i="2" s="1"/>
  <c r="F189" i="2"/>
  <c r="I189" i="2" s="1"/>
  <c r="D189" i="4"/>
  <c r="L129" i="2"/>
  <c r="O129" i="2"/>
  <c r="M25" i="2"/>
  <c r="O25" i="2" s="1"/>
  <c r="O39" i="2"/>
  <c r="L209" i="2"/>
  <c r="O209" i="2"/>
  <c r="K258" i="2"/>
  <c r="Q265" i="2"/>
  <c r="Q264" i="2" s="1"/>
  <c r="K265" i="2"/>
  <c r="H25" i="2"/>
  <c r="N25" i="2" s="1"/>
  <c r="I210" i="2"/>
  <c r="T116" i="2"/>
  <c r="I58" i="2"/>
  <c r="E258" i="2"/>
  <c r="I254" i="2"/>
  <c r="H198" i="2"/>
  <c r="N198" i="2" s="1"/>
  <c r="H197" i="2"/>
  <c r="N197" i="2" s="1"/>
  <c r="I199" i="2"/>
  <c r="H160" i="2"/>
  <c r="N160" i="2" s="1"/>
  <c r="I160" i="2"/>
  <c r="H149" i="2"/>
  <c r="N149" i="2" s="1"/>
  <c r="I116" i="2"/>
  <c r="H114" i="2"/>
  <c r="N114" i="2" s="1"/>
  <c r="E86" i="2"/>
  <c r="E60" i="2"/>
  <c r="I36" i="2"/>
  <c r="D22" i="2"/>
  <c r="D182" i="2"/>
  <c r="F182" i="2" s="1"/>
  <c r="L182" i="2" s="1"/>
  <c r="I198" i="2"/>
  <c r="H152" i="2"/>
  <c r="N152" i="2" s="1"/>
  <c r="H120" i="2"/>
  <c r="N120" i="2" s="1"/>
  <c r="I42" i="2"/>
  <c r="H37" i="2"/>
  <c r="N37" i="2" s="1"/>
  <c r="E266" i="2"/>
  <c r="E272" i="2" s="1"/>
  <c r="E345" i="2" s="1"/>
  <c r="I161" i="2"/>
  <c r="I163" i="2"/>
  <c r="H188" i="2"/>
  <c r="N188" i="2" s="1"/>
  <c r="O13" i="2"/>
  <c r="H193" i="2"/>
  <c r="N193" i="2" s="1"/>
  <c r="H107" i="2"/>
  <c r="N107" i="2" s="1"/>
  <c r="H199" i="2"/>
  <c r="N199" i="2" s="1"/>
  <c r="I100" i="2"/>
  <c r="I107" i="2"/>
  <c r="H23" i="2"/>
  <c r="N23" i="2" s="1"/>
  <c r="H24" i="2"/>
  <c r="N24" i="2" s="1"/>
  <c r="I235" i="2"/>
  <c r="E265" i="2"/>
  <c r="G266" i="2"/>
  <c r="G272" i="2" s="1"/>
  <c r="G345" i="2" s="1"/>
  <c r="I77" i="2"/>
  <c r="H106" i="2"/>
  <c r="N106" i="2" s="1"/>
  <c r="I135" i="2"/>
  <c r="I196" i="2"/>
  <c r="H112" i="2"/>
  <c r="N112" i="2" s="1"/>
  <c r="H77" i="2"/>
  <c r="N77" i="2" s="1"/>
  <c r="I251" i="2"/>
  <c r="R265" i="2"/>
  <c r="R271" i="2" s="1"/>
  <c r="R344" i="2" s="1"/>
  <c r="H279" i="2"/>
  <c r="N279" i="2" s="1"/>
  <c r="I122" i="2"/>
  <c r="I152" i="2"/>
  <c r="I30" i="2"/>
  <c r="I44" i="2"/>
  <c r="I23" i="2"/>
  <c r="I41" i="2"/>
  <c r="R182" i="2"/>
  <c r="R268" i="2" s="1"/>
  <c r="R274" i="2" s="1"/>
  <c r="R347" i="2" s="1"/>
  <c r="H100" i="2"/>
  <c r="N100" i="2" s="1"/>
  <c r="I249" i="2"/>
  <c r="G265" i="2"/>
  <c r="G271" i="2" s="1"/>
  <c r="G344" i="2" s="1"/>
  <c r="E268" i="2"/>
  <c r="E274" i="2" s="1"/>
  <c r="E347" i="2" s="1"/>
  <c r="H166" i="2"/>
  <c r="N166" i="2" s="1"/>
  <c r="I128" i="2"/>
  <c r="I127" i="2"/>
  <c r="I166" i="2"/>
  <c r="H57" i="2"/>
  <c r="N57" i="2" s="1"/>
  <c r="H29" i="2"/>
  <c r="N29" i="2" s="1"/>
  <c r="H128" i="2"/>
  <c r="N128" i="2" s="1"/>
  <c r="H249" i="2"/>
  <c r="N249" i="2" s="1"/>
  <c r="H253" i="2"/>
  <c r="N253" i="2" s="1"/>
  <c r="I14" i="2"/>
  <c r="D238" i="2"/>
  <c r="F238" i="2" s="1"/>
  <c r="H34" i="2"/>
  <c r="N34" i="2" s="1"/>
  <c r="H87" i="2"/>
  <c r="N87" i="2" s="1"/>
  <c r="I255" i="2"/>
  <c r="H255" i="2"/>
  <c r="N255" i="2" s="1"/>
  <c r="D265" i="2"/>
  <c r="D258" i="2"/>
  <c r="D266" i="2"/>
  <c r="H218" i="2"/>
  <c r="N218" i="2" s="1"/>
  <c r="I218" i="2"/>
  <c r="H239" i="2"/>
  <c r="N239" i="2" s="1"/>
  <c r="K223" i="2"/>
  <c r="D207" i="2"/>
  <c r="I142" i="2"/>
  <c r="H142" i="2"/>
  <c r="N142" i="2" s="1"/>
  <c r="H163" i="2"/>
  <c r="N163" i="2" s="1"/>
  <c r="I148" i="2"/>
  <c r="H148" i="2"/>
  <c r="N148" i="2" s="1"/>
  <c r="D86" i="2"/>
  <c r="I129" i="2"/>
  <c r="H31" i="2"/>
  <c r="N31" i="2" s="1"/>
  <c r="I17" i="2"/>
  <c r="H56" i="2"/>
  <c r="N56" i="2" s="1"/>
  <c r="I45" i="2"/>
  <c r="D60" i="2"/>
  <c r="H15" i="2"/>
  <c r="N15" i="2" s="1"/>
  <c r="K86" i="2"/>
  <c r="R60" i="2"/>
  <c r="O14" i="2"/>
  <c r="I24" i="2"/>
  <c r="H17" i="2"/>
  <c r="N17" i="2" s="1"/>
  <c r="H250" i="2"/>
  <c r="N250" i="2" s="1"/>
  <c r="M260" i="2"/>
  <c r="K266" i="2"/>
  <c r="G268" i="2"/>
  <c r="G274" i="2" s="1"/>
  <c r="G347" i="2" s="1"/>
  <c r="G258" i="2"/>
  <c r="H236" i="2"/>
  <c r="N236" i="2" s="1"/>
  <c r="I236" i="2"/>
  <c r="H220" i="2"/>
  <c r="N220" i="2" s="1"/>
  <c r="I220" i="2"/>
  <c r="K238" i="2"/>
  <c r="D226" i="2"/>
  <c r="F226" i="2" s="1"/>
  <c r="L226" i="2" s="1"/>
  <c r="R180" i="2"/>
  <c r="H196" i="2"/>
  <c r="N196" i="2" s="1"/>
  <c r="I170" i="2"/>
  <c r="H170" i="2"/>
  <c r="N170" i="2" s="1"/>
  <c r="G273" i="2"/>
  <c r="G346" i="2" s="1"/>
  <c r="E178" i="2"/>
  <c r="I164" i="2"/>
  <c r="H164" i="2"/>
  <c r="N164" i="2" s="1"/>
  <c r="H146" i="2"/>
  <c r="N146" i="2" s="1"/>
  <c r="H115" i="2"/>
  <c r="N115" i="2" s="1"/>
  <c r="I115" i="2"/>
  <c r="G86" i="2"/>
  <c r="I87" i="2"/>
  <c r="I34" i="2"/>
  <c r="H74" i="2"/>
  <c r="N74" i="2" s="1"/>
  <c r="I74" i="2"/>
  <c r="H45" i="2"/>
  <c r="N45" i="2" s="1"/>
  <c r="I29" i="2"/>
  <c r="O74" i="2"/>
  <c r="H44" i="2"/>
  <c r="N44" i="2" s="1"/>
  <c r="I250" i="2"/>
  <c r="G238" i="2"/>
  <c r="I239" i="2"/>
  <c r="E223" i="2"/>
  <c r="D186" i="2"/>
  <c r="F186" i="2" s="1"/>
  <c r="L186" i="2" s="1"/>
  <c r="H214" i="2"/>
  <c r="N214" i="2" s="1"/>
  <c r="I214" i="2"/>
  <c r="I154" i="2"/>
  <c r="H154" i="2"/>
  <c r="N154" i="2" s="1"/>
  <c r="G178" i="2"/>
  <c r="K178" i="2"/>
  <c r="I79" i="2"/>
  <c r="H79" i="2"/>
  <c r="N79" i="2" s="1"/>
  <c r="N72" i="2"/>
  <c r="H32" i="2"/>
  <c r="N32" i="2" s="1"/>
  <c r="I32" i="2"/>
  <c r="K60" i="2"/>
  <c r="H13" i="2"/>
  <c r="N13" i="2" s="1"/>
  <c r="I13" i="2"/>
  <c r="H127" i="2"/>
  <c r="N127" i="2" s="1"/>
  <c r="G60" i="2"/>
  <c r="M261" i="2"/>
  <c r="K268" i="2"/>
  <c r="H216" i="2"/>
  <c r="N216" i="2" s="1"/>
  <c r="I216" i="2"/>
  <c r="I253" i="2"/>
  <c r="G223" i="2"/>
  <c r="D213" i="2"/>
  <c r="F213" i="2" s="1"/>
  <c r="H175" i="2"/>
  <c r="N175" i="2" s="1"/>
  <c r="I175" i="2"/>
  <c r="I174" i="2"/>
  <c r="H174" i="2"/>
  <c r="N174" i="2" s="1"/>
  <c r="I73" i="2"/>
  <c r="H73" i="2"/>
  <c r="N73" i="2" s="1"/>
  <c r="H78" i="2"/>
  <c r="N78" i="2" s="1"/>
  <c r="H39" i="2"/>
  <c r="N39" i="2" s="1"/>
  <c r="K22" i="2"/>
  <c r="I15" i="2"/>
  <c r="O24" i="2"/>
  <c r="I39" i="2"/>
  <c r="O168" i="2" l="1"/>
  <c r="I240" i="2"/>
  <c r="H168" i="2"/>
  <c r="N168" i="2" s="1"/>
  <c r="O146" i="2"/>
  <c r="I261" i="2"/>
  <c r="H261" i="2"/>
  <c r="N261" i="2" s="1"/>
  <c r="H105" i="2"/>
  <c r="N105" i="2" s="1"/>
  <c r="H62" i="2"/>
  <c r="N62" i="2" s="1"/>
  <c r="I168" i="2"/>
  <c r="H119" i="2"/>
  <c r="N119" i="2" s="1"/>
  <c r="F267" i="2"/>
  <c r="H267" i="2" s="1"/>
  <c r="N267" i="2" s="1"/>
  <c r="F86" i="2"/>
  <c r="L86" i="2" s="1"/>
  <c r="I158" i="2"/>
  <c r="I233" i="2"/>
  <c r="K273" i="2"/>
  <c r="K346" i="2" s="1"/>
  <c r="O119" i="2"/>
  <c r="Q271" i="2"/>
  <c r="Q344" i="2" s="1"/>
  <c r="Q343" i="2" s="1"/>
  <c r="O105" i="2"/>
  <c r="O76" i="2"/>
  <c r="H76" i="2"/>
  <c r="N76" i="2" s="1"/>
  <c r="F60" i="2"/>
  <c r="H60" i="2" s="1"/>
  <c r="N60" i="2" s="1"/>
  <c r="I248" i="2"/>
  <c r="I76" i="2"/>
  <c r="O233" i="2"/>
  <c r="H158" i="2"/>
  <c r="N158" i="2" s="1"/>
  <c r="H63" i="2"/>
  <c r="N63" i="2" s="1"/>
  <c r="L180" i="2"/>
  <c r="O158" i="2"/>
  <c r="H12" i="2"/>
  <c r="N12" i="2" s="1"/>
  <c r="R266" i="2"/>
  <c r="R272" i="2" s="1"/>
  <c r="R345" i="2" s="1"/>
  <c r="R343" i="2" s="1"/>
  <c r="H224" i="2"/>
  <c r="N224" i="2" s="1"/>
  <c r="H179" i="2"/>
  <c r="N179" i="2" s="1"/>
  <c r="O132" i="2"/>
  <c r="O63" i="2"/>
  <c r="O240" i="2"/>
  <c r="H98" i="2"/>
  <c r="N98" i="2" s="1"/>
  <c r="O182" i="2"/>
  <c r="I132" i="2"/>
  <c r="I70" i="2"/>
  <c r="H90" i="2"/>
  <c r="N90" i="2" s="1"/>
  <c r="F273" i="2"/>
  <c r="H273" i="2" s="1"/>
  <c r="D346" i="2"/>
  <c r="F346" i="2" s="1"/>
  <c r="H346" i="2" s="1"/>
  <c r="G343" i="2"/>
  <c r="H151" i="2"/>
  <c r="N151" i="2" s="1"/>
  <c r="I182" i="2"/>
  <c r="O98" i="2"/>
  <c r="H88" i="2"/>
  <c r="N88" i="2" s="1"/>
  <c r="F266" i="2"/>
  <c r="H140" i="2"/>
  <c r="N140" i="2" s="1"/>
  <c r="O173" i="2"/>
  <c r="I88" i="2"/>
  <c r="O90" i="2"/>
  <c r="H225" i="2"/>
  <c r="N225" i="2" s="1"/>
  <c r="H70" i="2"/>
  <c r="N70" i="2" s="1"/>
  <c r="M22" i="2"/>
  <c r="L213" i="2"/>
  <c r="O213" i="2"/>
  <c r="M86" i="2"/>
  <c r="M223" i="2"/>
  <c r="D271" i="2"/>
  <c r="F265" i="2"/>
  <c r="L265" i="2" s="1"/>
  <c r="F22" i="2"/>
  <c r="L22" i="2" s="1"/>
  <c r="F189" i="4"/>
  <c r="D186" i="4"/>
  <c r="F186" i="4" s="1"/>
  <c r="D226" i="4"/>
  <c r="O226" i="2"/>
  <c r="H240" i="2"/>
  <c r="N240" i="2" s="1"/>
  <c r="L248" i="2"/>
  <c r="O248" i="2"/>
  <c r="I191" i="2"/>
  <c r="L189" i="2"/>
  <c r="O189" i="2"/>
  <c r="L140" i="2"/>
  <c r="O140" i="2"/>
  <c r="M60" i="2"/>
  <c r="M178" i="2"/>
  <c r="H260" i="2"/>
  <c r="N260" i="2" s="1"/>
  <c r="L12" i="2"/>
  <c r="O151" i="2"/>
  <c r="L191" i="2"/>
  <c r="O191" i="2"/>
  <c r="H189" i="2"/>
  <c r="N189" i="2" s="1"/>
  <c r="L238" i="2"/>
  <c r="M238" i="2"/>
  <c r="F207" i="2"/>
  <c r="I207" i="2" s="1"/>
  <c r="F258" i="2"/>
  <c r="I258" i="2" s="1"/>
  <c r="I260" i="2"/>
  <c r="K271" i="2"/>
  <c r="K344" i="2" s="1"/>
  <c r="O70" i="2"/>
  <c r="O186" i="2"/>
  <c r="O241" i="2"/>
  <c r="M265" i="2"/>
  <c r="K264" i="2"/>
  <c r="I224" i="2"/>
  <c r="I90" i="2"/>
  <c r="I63" i="2"/>
  <c r="O62" i="2"/>
  <c r="E264" i="2"/>
  <c r="I146" i="2"/>
  <c r="E271" i="2"/>
  <c r="H180" i="2"/>
  <c r="N180" i="2" s="1"/>
  <c r="H182" i="2"/>
  <c r="N182" i="2" s="1"/>
  <c r="D178" i="2"/>
  <c r="I62" i="2"/>
  <c r="H101" i="2"/>
  <c r="N101" i="2" s="1"/>
  <c r="I98" i="2"/>
  <c r="I101" i="2"/>
  <c r="I225" i="2"/>
  <c r="I151" i="2"/>
  <c r="I238" i="2"/>
  <c r="I119" i="2"/>
  <c r="I105" i="2"/>
  <c r="I179" i="2"/>
  <c r="I112" i="2"/>
  <c r="R178" i="2"/>
  <c r="H55" i="2"/>
  <c r="N55" i="2" s="1"/>
  <c r="I55" i="2"/>
  <c r="M258" i="2"/>
  <c r="H241" i="2"/>
  <c r="N241" i="2" s="1"/>
  <c r="I241" i="2"/>
  <c r="G270" i="2"/>
  <c r="O23" i="2"/>
  <c r="H215" i="2"/>
  <c r="N215" i="2" s="1"/>
  <c r="I215" i="2"/>
  <c r="D268" i="2"/>
  <c r="H132" i="2"/>
  <c r="N132" i="2" s="1"/>
  <c r="H209" i="2"/>
  <c r="N209" i="2" s="1"/>
  <c r="I209" i="2"/>
  <c r="O224" i="2"/>
  <c r="O88" i="2"/>
  <c r="H61" i="2"/>
  <c r="N61" i="2" s="1"/>
  <c r="I61" i="2"/>
  <c r="H259" i="2"/>
  <c r="N259" i="2" s="1"/>
  <c r="I259" i="2"/>
  <c r="O267" i="2"/>
  <c r="O261" i="2"/>
  <c r="T261" i="2"/>
  <c r="H173" i="2"/>
  <c r="N173" i="2" s="1"/>
  <c r="I173" i="2"/>
  <c r="O225" i="2"/>
  <c r="H233" i="2"/>
  <c r="N233" i="2" s="1"/>
  <c r="O12" i="2"/>
  <c r="M266" i="2"/>
  <c r="K272" i="2"/>
  <c r="K345" i="2" s="1"/>
  <c r="O87" i="2"/>
  <c r="O239" i="2"/>
  <c r="D272" i="2"/>
  <c r="G264" i="2"/>
  <c r="M268" i="2"/>
  <c r="I89" i="2"/>
  <c r="H89" i="2"/>
  <c r="N89" i="2" s="1"/>
  <c r="H213" i="2"/>
  <c r="N213" i="2" s="1"/>
  <c r="I213" i="2"/>
  <c r="H238" i="2"/>
  <c r="N238" i="2" s="1"/>
  <c r="O61" i="2"/>
  <c r="O179" i="2"/>
  <c r="O89" i="2"/>
  <c r="H186" i="2"/>
  <c r="N186" i="2" s="1"/>
  <c r="O180" i="2"/>
  <c r="I186" i="2"/>
  <c r="O259" i="2"/>
  <c r="O260" i="2"/>
  <c r="D223" i="2"/>
  <c r="K274" i="2"/>
  <c r="K347" i="2" s="1"/>
  <c r="N273" i="2" l="1"/>
  <c r="L267" i="2"/>
  <c r="H86" i="2"/>
  <c r="N86" i="2" s="1"/>
  <c r="I86" i="2"/>
  <c r="I267" i="2"/>
  <c r="R270" i="2"/>
  <c r="N346" i="2"/>
  <c r="J258" i="2"/>
  <c r="L258" i="2" s="1"/>
  <c r="J266" i="2"/>
  <c r="L273" i="2"/>
  <c r="M273" i="2"/>
  <c r="M346" i="2" s="1"/>
  <c r="T346" i="2" s="1"/>
  <c r="L260" i="2"/>
  <c r="H258" i="2"/>
  <c r="N258" i="2" s="1"/>
  <c r="L60" i="2"/>
  <c r="I60" i="2"/>
  <c r="Q270" i="2"/>
  <c r="R264" i="2"/>
  <c r="O265" i="2"/>
  <c r="I22" i="2"/>
  <c r="L346" i="2"/>
  <c r="I346" i="2"/>
  <c r="E270" i="2"/>
  <c r="E344" i="2"/>
  <c r="E343" i="2" s="1"/>
  <c r="K343" i="2"/>
  <c r="F271" i="2"/>
  <c r="L271" i="2" s="1"/>
  <c r="D344" i="2"/>
  <c r="F272" i="2"/>
  <c r="D345" i="2"/>
  <c r="K270" i="2"/>
  <c r="I189" i="4"/>
  <c r="O189" i="4"/>
  <c r="L189" i="4"/>
  <c r="H189" i="4"/>
  <c r="N189" i="4" s="1"/>
  <c r="M274" i="2"/>
  <c r="M347" i="2" s="1"/>
  <c r="D264" i="2"/>
  <c r="F264" i="2" s="1"/>
  <c r="H264" i="2" s="1"/>
  <c r="N264" i="2" s="1"/>
  <c r="F268" i="2"/>
  <c r="L268" i="2" s="1"/>
  <c r="F178" i="2"/>
  <c r="L178" i="2" s="1"/>
  <c r="M271" i="2"/>
  <c r="M344" i="2" s="1"/>
  <c r="F226" i="4"/>
  <c r="D268" i="4"/>
  <c r="H22" i="2"/>
  <c r="N22" i="2" s="1"/>
  <c r="L207" i="2"/>
  <c r="O207" i="2"/>
  <c r="H207" i="2"/>
  <c r="N207" i="2" s="1"/>
  <c r="F223" i="2"/>
  <c r="L223" i="2" s="1"/>
  <c r="H186" i="4"/>
  <c r="N186" i="4" s="1"/>
  <c r="I186" i="4"/>
  <c r="L186" i="4"/>
  <c r="O186" i="4"/>
  <c r="O258" i="2"/>
  <c r="O266" i="2"/>
  <c r="O86" i="2"/>
  <c r="I273" i="2"/>
  <c r="O60" i="2"/>
  <c r="O238" i="2"/>
  <c r="D274" i="2"/>
  <c r="O22" i="2"/>
  <c r="H265" i="2"/>
  <c r="N265" i="2" s="1"/>
  <c r="I265" i="2"/>
  <c r="H266" i="2"/>
  <c r="N266" i="2" s="1"/>
  <c r="I266" i="2"/>
  <c r="H226" i="2"/>
  <c r="N226" i="2" s="1"/>
  <c r="I226" i="2"/>
  <c r="M264" i="2"/>
  <c r="O346" i="2" l="1"/>
  <c r="J272" i="2"/>
  <c r="J264" i="2"/>
  <c r="L264" i="2" s="1"/>
  <c r="O273" i="2"/>
  <c r="L266" i="2"/>
  <c r="I178" i="2"/>
  <c r="F344" i="2"/>
  <c r="H344" i="2" s="1"/>
  <c r="N344" i="2" s="1"/>
  <c r="H271" i="2"/>
  <c r="N271" i="2" s="1"/>
  <c r="O268" i="2"/>
  <c r="I264" i="2"/>
  <c r="F274" i="2"/>
  <c r="I274" i="2" s="1"/>
  <c r="D347" i="2"/>
  <c r="F347" i="2" s="1"/>
  <c r="I223" i="2"/>
  <c r="F345" i="2"/>
  <c r="O223" i="2"/>
  <c r="O178" i="2"/>
  <c r="H223" i="2"/>
  <c r="N223" i="2" s="1"/>
  <c r="O226" i="4"/>
  <c r="L226" i="4"/>
  <c r="I226" i="4"/>
  <c r="H226" i="4"/>
  <c r="N226" i="4" s="1"/>
  <c r="H178" i="2"/>
  <c r="N178" i="2" s="1"/>
  <c r="F268" i="4"/>
  <c r="D274" i="4"/>
  <c r="D347" i="4" s="1"/>
  <c r="F347" i="4" s="1"/>
  <c r="I271" i="2"/>
  <c r="O271" i="2"/>
  <c r="D270" i="2"/>
  <c r="F270" i="2" s="1"/>
  <c r="H272" i="2"/>
  <c r="I272" i="2"/>
  <c r="H268" i="2"/>
  <c r="N268" i="2" s="1"/>
  <c r="I268" i="2"/>
  <c r="O264" i="2"/>
  <c r="N272" i="2" l="1"/>
  <c r="J345" i="2"/>
  <c r="J343" i="2" s="1"/>
  <c r="J270" i="2"/>
  <c r="M270" i="2" s="1"/>
  <c r="O270" i="2" s="1"/>
  <c r="M272" i="2"/>
  <c r="L272" i="2"/>
  <c r="O344" i="2"/>
  <c r="L344" i="2"/>
  <c r="T344" i="2"/>
  <c r="I344" i="2"/>
  <c r="D343" i="2"/>
  <c r="F343" i="2" s="1"/>
  <c r="O274" i="2"/>
  <c r="L274" i="2"/>
  <c r="I347" i="2"/>
  <c r="T347" i="2"/>
  <c r="L347" i="2"/>
  <c r="O347" i="2"/>
  <c r="H347" i="2"/>
  <c r="N347" i="2" s="1"/>
  <c r="L345" i="2"/>
  <c r="I345" i="2"/>
  <c r="H345" i="2"/>
  <c r="O347" i="4"/>
  <c r="H347" i="4"/>
  <c r="N347" i="4" s="1"/>
  <c r="L347" i="4"/>
  <c r="I347" i="4"/>
  <c r="L268" i="4"/>
  <c r="I268" i="4"/>
  <c r="H268" i="4"/>
  <c r="N268" i="4" s="1"/>
  <c r="O268" i="4"/>
  <c r="F274" i="4"/>
  <c r="H274" i="2"/>
  <c r="N274" i="2" s="1"/>
  <c r="H270" i="2"/>
  <c r="I270" i="2"/>
  <c r="M343" i="2" l="1"/>
  <c r="T343" i="2" s="1"/>
  <c r="N270" i="2"/>
  <c r="N345" i="2"/>
  <c r="L270" i="2"/>
  <c r="M345" i="2"/>
  <c r="O272" i="2"/>
  <c r="I343" i="2"/>
  <c r="H343" i="2"/>
  <c r="N343" i="2" s="1"/>
  <c r="L343" i="2"/>
  <c r="L274" i="4"/>
  <c r="O274" i="4"/>
  <c r="H274" i="4"/>
  <c r="N274" i="4" s="1"/>
  <c r="I274" i="4"/>
  <c r="O343" i="2" l="1"/>
  <c r="O345" i="2"/>
  <c r="T345" i="2"/>
  <c r="I279" i="1"/>
  <c r="I277" i="1"/>
  <c r="X261" i="1"/>
  <c r="W261" i="1"/>
  <c r="V261" i="1"/>
  <c r="C261" i="1"/>
  <c r="X260" i="1"/>
  <c r="W260" i="1"/>
  <c r="V260" i="1"/>
  <c r="D260" i="1"/>
  <c r="C260" i="1"/>
  <c r="X259" i="1"/>
  <c r="X258" i="1" s="1"/>
  <c r="W259" i="1"/>
  <c r="V259" i="1"/>
  <c r="R259" i="1"/>
  <c r="C259" i="1"/>
  <c r="X253" i="1"/>
  <c r="W253" i="1"/>
  <c r="V253" i="1"/>
  <c r="D253" i="1"/>
  <c r="C253" i="1"/>
  <c r="R261" i="1"/>
  <c r="D261" i="1"/>
  <c r="Q259" i="1"/>
  <c r="M248" i="1"/>
  <c r="X248" i="1"/>
  <c r="W248" i="1"/>
  <c r="V248" i="1"/>
  <c r="C248" i="1"/>
  <c r="X241" i="1"/>
  <c r="W241" i="1"/>
  <c r="V241" i="1"/>
  <c r="C241" i="1"/>
  <c r="X240" i="1"/>
  <c r="W240" i="1"/>
  <c r="V240" i="1"/>
  <c r="D240" i="1"/>
  <c r="C240" i="1"/>
  <c r="X239" i="1"/>
  <c r="W239" i="1"/>
  <c r="V239" i="1"/>
  <c r="R239" i="1"/>
  <c r="D239" i="1"/>
  <c r="C239" i="1"/>
  <c r="R241" i="1"/>
  <c r="Q241" i="1"/>
  <c r="E241" i="1"/>
  <c r="D241" i="1"/>
  <c r="R240" i="1"/>
  <c r="Q240" i="1"/>
  <c r="Q239" i="1"/>
  <c r="X233" i="1"/>
  <c r="W233" i="1"/>
  <c r="V233" i="1"/>
  <c r="D233" i="1"/>
  <c r="C233" i="1"/>
  <c r="X226" i="1"/>
  <c r="V226" i="1"/>
  <c r="X224" i="1"/>
  <c r="W224" i="1"/>
  <c r="V224" i="1"/>
  <c r="C221" i="1"/>
  <c r="C226" i="1" s="1"/>
  <c r="C220" i="1"/>
  <c r="C225" i="1" s="1"/>
  <c r="C219" i="1"/>
  <c r="C224" i="1" s="1"/>
  <c r="X218" i="1"/>
  <c r="W218" i="1"/>
  <c r="V218" i="1"/>
  <c r="G218" i="1"/>
  <c r="M218" i="1" s="1"/>
  <c r="E218" i="1"/>
  <c r="D218" i="1"/>
  <c r="E213" i="1"/>
  <c r="C213" i="1"/>
  <c r="C207" i="1"/>
  <c r="Q201" i="1"/>
  <c r="X201" i="1"/>
  <c r="V201" i="1"/>
  <c r="G201" i="1"/>
  <c r="M201" i="1" s="1"/>
  <c r="E201" i="1"/>
  <c r="C201" i="1"/>
  <c r="X196" i="1"/>
  <c r="W196" i="1"/>
  <c r="V196" i="1"/>
  <c r="C196" i="1"/>
  <c r="E191" i="1"/>
  <c r="X191" i="1"/>
  <c r="W191" i="1"/>
  <c r="V191" i="1"/>
  <c r="D191" i="1"/>
  <c r="C191" i="1"/>
  <c r="Q186" i="1"/>
  <c r="M186" i="1"/>
  <c r="X186" i="1"/>
  <c r="V186" i="1"/>
  <c r="D186" i="1"/>
  <c r="C186" i="1"/>
  <c r="X182" i="1"/>
  <c r="W182" i="1"/>
  <c r="V182" i="1"/>
  <c r="C182" i="1"/>
  <c r="X181" i="1"/>
  <c r="W181" i="1"/>
  <c r="V181" i="1"/>
  <c r="C181" i="1"/>
  <c r="C180" i="1"/>
  <c r="X179" i="1"/>
  <c r="W179" i="1"/>
  <c r="V179" i="1"/>
  <c r="C179" i="1"/>
  <c r="E173" i="1"/>
  <c r="X173" i="1"/>
  <c r="W173" i="1"/>
  <c r="V173" i="1"/>
  <c r="D173" i="1"/>
  <c r="C173" i="1"/>
  <c r="X168" i="1"/>
  <c r="W168" i="1"/>
  <c r="V168" i="1"/>
  <c r="C168" i="1"/>
  <c r="E163" i="1"/>
  <c r="X163" i="1"/>
  <c r="W163" i="1"/>
  <c r="V163" i="1"/>
  <c r="C163" i="1"/>
  <c r="X158" i="1"/>
  <c r="W158" i="1"/>
  <c r="V158" i="1"/>
  <c r="C158" i="1"/>
  <c r="X151" i="1"/>
  <c r="W151" i="1"/>
  <c r="V151" i="1"/>
  <c r="D151" i="1"/>
  <c r="C151" i="1"/>
  <c r="D146" i="1"/>
  <c r="X146" i="1"/>
  <c r="W146" i="1"/>
  <c r="V146" i="1"/>
  <c r="E146" i="1"/>
  <c r="C146" i="1"/>
  <c r="E140" i="1"/>
  <c r="D140" i="1"/>
  <c r="X140" i="1"/>
  <c r="W140" i="1"/>
  <c r="V140" i="1"/>
  <c r="C140" i="1"/>
  <c r="D132" i="1"/>
  <c r="X132" i="1"/>
  <c r="W132" i="1"/>
  <c r="V132" i="1"/>
  <c r="E132" i="1"/>
  <c r="C132" i="1"/>
  <c r="R127" i="1"/>
  <c r="W127" i="1"/>
  <c r="M127" i="1"/>
  <c r="E127" i="1"/>
  <c r="V127" i="1"/>
  <c r="C127" i="1"/>
  <c r="X119" i="1"/>
  <c r="W119" i="1"/>
  <c r="V119" i="1"/>
  <c r="C119" i="1"/>
  <c r="M116" i="1"/>
  <c r="R181" i="1"/>
  <c r="Q181" i="1"/>
  <c r="G181" i="1"/>
  <c r="E181" i="1"/>
  <c r="D181" i="1"/>
  <c r="M112" i="1"/>
  <c r="X112" i="1"/>
  <c r="W112" i="1"/>
  <c r="V112" i="1"/>
  <c r="C112" i="1"/>
  <c r="M105" i="1"/>
  <c r="X105" i="1"/>
  <c r="W105" i="1"/>
  <c r="V105" i="1"/>
  <c r="D105" i="1"/>
  <c r="C105" i="1"/>
  <c r="D98" i="1"/>
  <c r="X98" i="1"/>
  <c r="W98" i="1"/>
  <c r="V98" i="1"/>
  <c r="C98" i="1"/>
  <c r="X90" i="1"/>
  <c r="W90" i="1"/>
  <c r="V90" i="1"/>
  <c r="C90" i="1"/>
  <c r="X89" i="1"/>
  <c r="W89" i="1"/>
  <c r="V89" i="1"/>
  <c r="C89" i="1"/>
  <c r="X88" i="1"/>
  <c r="W88" i="1"/>
  <c r="V88" i="1"/>
  <c r="C88" i="1"/>
  <c r="X87" i="1"/>
  <c r="W87" i="1"/>
  <c r="V87" i="1"/>
  <c r="C87" i="1"/>
  <c r="E76" i="1"/>
  <c r="X76" i="1"/>
  <c r="W76" i="1"/>
  <c r="V76" i="1"/>
  <c r="D76" i="1"/>
  <c r="C76" i="1"/>
  <c r="R90" i="1"/>
  <c r="Q90" i="1"/>
  <c r="D90" i="1"/>
  <c r="R89" i="1"/>
  <c r="Q89" i="1"/>
  <c r="E89" i="1"/>
  <c r="D89" i="1"/>
  <c r="R88" i="1"/>
  <c r="Q88" i="1"/>
  <c r="D88" i="1"/>
  <c r="R87" i="1"/>
  <c r="D87" i="1"/>
  <c r="X70" i="1"/>
  <c r="W70" i="1"/>
  <c r="V70" i="1"/>
  <c r="F70" i="1"/>
  <c r="L70" i="1" s="1"/>
  <c r="C70" i="1"/>
  <c r="X63" i="1"/>
  <c r="W63" i="1"/>
  <c r="V63" i="1"/>
  <c r="D63" i="1"/>
  <c r="C63" i="1"/>
  <c r="X62" i="1"/>
  <c r="W62" i="1"/>
  <c r="V62" i="1"/>
  <c r="D62" i="1"/>
  <c r="C62" i="1"/>
  <c r="X61" i="1"/>
  <c r="W61" i="1"/>
  <c r="V61" i="1"/>
  <c r="R61" i="1"/>
  <c r="D61" i="1"/>
  <c r="C61" i="1"/>
  <c r="X55" i="1"/>
  <c r="W55" i="1"/>
  <c r="V55" i="1"/>
  <c r="D55" i="1"/>
  <c r="C55" i="1"/>
  <c r="X44" i="1"/>
  <c r="W44" i="1"/>
  <c r="V44" i="1"/>
  <c r="D44" i="1"/>
  <c r="C44" i="1"/>
  <c r="X39" i="1"/>
  <c r="W39" i="1"/>
  <c r="V39" i="1"/>
  <c r="D39" i="1"/>
  <c r="C39" i="1"/>
  <c r="X34" i="1"/>
  <c r="W34" i="1"/>
  <c r="V34" i="1"/>
  <c r="D34" i="1"/>
  <c r="C34" i="1"/>
  <c r="Q62" i="1"/>
  <c r="X29" i="1"/>
  <c r="W29" i="1"/>
  <c r="V29" i="1"/>
  <c r="D29" i="1"/>
  <c r="C29" i="1"/>
  <c r="X25" i="1"/>
  <c r="W25" i="1"/>
  <c r="V25" i="1"/>
  <c r="D25" i="1"/>
  <c r="C25" i="1"/>
  <c r="X24" i="1"/>
  <c r="W24" i="1"/>
  <c r="V24" i="1"/>
  <c r="C24" i="1"/>
  <c r="X23" i="1"/>
  <c r="W23" i="1"/>
  <c r="V23" i="1"/>
  <c r="D23" i="1"/>
  <c r="C23" i="1"/>
  <c r="R25" i="1"/>
  <c r="X17" i="1"/>
  <c r="W17" i="1"/>
  <c r="V17" i="1"/>
  <c r="E17" i="1"/>
  <c r="D17" i="1"/>
  <c r="C17" i="1"/>
  <c r="Q25" i="1"/>
  <c r="G25" i="1"/>
  <c r="E25" i="1"/>
  <c r="Q24" i="1"/>
  <c r="K24" i="1"/>
  <c r="E24" i="1"/>
  <c r="R23" i="1"/>
  <c r="Q23" i="1"/>
  <c r="K23" i="1"/>
  <c r="E12" i="1"/>
  <c r="X12" i="1"/>
  <c r="W12" i="1"/>
  <c r="V12" i="1"/>
  <c r="R12" i="1"/>
  <c r="Q12" i="1"/>
  <c r="D12" i="1"/>
  <c r="C12" i="1"/>
  <c r="F218" i="1" l="1"/>
  <c r="L218" i="1" s="1"/>
  <c r="F140" i="1"/>
  <c r="L140" i="1" s="1"/>
  <c r="F191" i="1"/>
  <c r="L191" i="1" s="1"/>
  <c r="C86" i="1"/>
  <c r="F173" i="1"/>
  <c r="L173" i="1" s="1"/>
  <c r="V238" i="1"/>
  <c r="F17" i="1"/>
  <c r="L17" i="1" s="1"/>
  <c r="F241" i="1"/>
  <c r="F76" i="1"/>
  <c r="L76" i="1" s="1"/>
  <c r="V86" i="1"/>
  <c r="V22" i="1"/>
  <c r="V258" i="1"/>
  <c r="F89" i="1"/>
  <c r="W60" i="1"/>
  <c r="V60" i="1"/>
  <c r="W238" i="1"/>
  <c r="R213" i="1"/>
  <c r="X213" i="1"/>
  <c r="F12" i="1"/>
  <c r="F181" i="1"/>
  <c r="H181" i="1" s="1"/>
  <c r="V180" i="1"/>
  <c r="V178" i="1" s="1"/>
  <c r="F146" i="1"/>
  <c r="L146" i="1" s="1"/>
  <c r="C178" i="1"/>
  <c r="W186" i="1"/>
  <c r="W86" i="1"/>
  <c r="F132" i="1"/>
  <c r="L132" i="1" s="1"/>
  <c r="D209" i="4"/>
  <c r="F209" i="1"/>
  <c r="L209" i="1" s="1"/>
  <c r="W180" i="1"/>
  <c r="W178" i="1" s="1"/>
  <c r="Q127" i="1"/>
  <c r="F25" i="1"/>
  <c r="X86" i="1"/>
  <c r="T74" i="1"/>
  <c r="O74" i="1"/>
  <c r="T280" i="1"/>
  <c r="I280" i="1"/>
  <c r="O280" i="1"/>
  <c r="I278" i="1"/>
  <c r="O255" i="1"/>
  <c r="T255" i="1"/>
  <c r="O254" i="1"/>
  <c r="T254" i="1"/>
  <c r="O256" i="1"/>
  <c r="T256" i="1"/>
  <c r="T251" i="1"/>
  <c r="O251" i="1"/>
  <c r="O249" i="1"/>
  <c r="T249" i="1"/>
  <c r="O235" i="1"/>
  <c r="T235" i="1"/>
  <c r="O234" i="1"/>
  <c r="T234" i="1"/>
  <c r="O220" i="1"/>
  <c r="T220" i="1"/>
  <c r="H218" i="1"/>
  <c r="N218" i="1" s="1"/>
  <c r="T218" i="1"/>
  <c r="O218" i="1"/>
  <c r="O210" i="1"/>
  <c r="T210" i="1"/>
  <c r="T202" i="1"/>
  <c r="O202" i="1"/>
  <c r="O203" i="1"/>
  <c r="T203" i="1"/>
  <c r="H202" i="1"/>
  <c r="N202" i="1" s="1"/>
  <c r="I202" i="1"/>
  <c r="O199" i="1"/>
  <c r="T199" i="1"/>
  <c r="T194" i="1"/>
  <c r="O194" i="1"/>
  <c r="T187" i="1"/>
  <c r="O187" i="1"/>
  <c r="T189" i="1"/>
  <c r="O189" i="1"/>
  <c r="T175" i="1"/>
  <c r="O175" i="1"/>
  <c r="T169" i="1"/>
  <c r="O169" i="1"/>
  <c r="O166" i="1"/>
  <c r="T166" i="1"/>
  <c r="O161" i="1"/>
  <c r="T161" i="1"/>
  <c r="O153" i="1"/>
  <c r="T153" i="1"/>
  <c r="O154" i="1"/>
  <c r="T154" i="1"/>
  <c r="O147" i="1"/>
  <c r="T147" i="1"/>
  <c r="O148" i="1"/>
  <c r="T148" i="1"/>
  <c r="T142" i="1"/>
  <c r="O142" i="1"/>
  <c r="O143" i="1"/>
  <c r="T143" i="1"/>
  <c r="O134" i="1"/>
  <c r="T134" i="1"/>
  <c r="O133" i="1"/>
  <c r="T133" i="1"/>
  <c r="O135" i="1"/>
  <c r="T135" i="1"/>
  <c r="T130" i="1"/>
  <c r="O130" i="1"/>
  <c r="T120" i="1"/>
  <c r="O120" i="1"/>
  <c r="O121" i="1"/>
  <c r="T121" i="1"/>
  <c r="O114" i="1"/>
  <c r="T114" i="1"/>
  <c r="O107" i="1"/>
  <c r="T107" i="1"/>
  <c r="O106" i="1"/>
  <c r="T106" i="1"/>
  <c r="O108" i="1"/>
  <c r="T108" i="1"/>
  <c r="O99" i="1"/>
  <c r="T99" i="1"/>
  <c r="O78" i="1"/>
  <c r="T78" i="1"/>
  <c r="T79" i="1"/>
  <c r="O79" i="1"/>
  <c r="T57" i="1"/>
  <c r="O57" i="1"/>
  <c r="O56" i="1"/>
  <c r="T56" i="1"/>
  <c r="O58" i="1"/>
  <c r="T58" i="1"/>
  <c r="T45" i="1"/>
  <c r="O45" i="1"/>
  <c r="I47" i="1"/>
  <c r="O47" i="1"/>
  <c r="T47" i="1"/>
  <c r="I46" i="1"/>
  <c r="O46" i="1"/>
  <c r="T46" i="1"/>
  <c r="O40" i="1"/>
  <c r="T40" i="1"/>
  <c r="O42" i="1"/>
  <c r="T42" i="1"/>
  <c r="T41" i="1"/>
  <c r="O41" i="1"/>
  <c r="O37" i="1"/>
  <c r="T37" i="1"/>
  <c r="O36" i="1"/>
  <c r="T36" i="1"/>
  <c r="H35" i="1"/>
  <c r="N35" i="1" s="1"/>
  <c r="O35" i="1"/>
  <c r="T35" i="1"/>
  <c r="T30" i="1"/>
  <c r="O30" i="1"/>
  <c r="I18" i="1"/>
  <c r="O18" i="1"/>
  <c r="T18" i="1"/>
  <c r="O20" i="1"/>
  <c r="T20" i="1"/>
  <c r="O19" i="1"/>
  <c r="T19" i="1"/>
  <c r="R63" i="1"/>
  <c r="H36" i="1"/>
  <c r="N36" i="1" s="1"/>
  <c r="R62" i="1"/>
  <c r="R238" i="1"/>
  <c r="C258" i="1"/>
  <c r="R226" i="1"/>
  <c r="X238" i="1"/>
  <c r="C60" i="1"/>
  <c r="T277" i="1"/>
  <c r="H30" i="1"/>
  <c r="N30" i="1" s="1"/>
  <c r="H40" i="1"/>
  <c r="N40" i="1" s="1"/>
  <c r="H133" i="1"/>
  <c r="N133" i="1" s="1"/>
  <c r="H143" i="1"/>
  <c r="N143" i="1" s="1"/>
  <c r="H187" i="1"/>
  <c r="N187" i="1" s="1"/>
  <c r="H41" i="1"/>
  <c r="N41" i="1" s="1"/>
  <c r="T279" i="1"/>
  <c r="D238" i="1"/>
  <c r="H57" i="1"/>
  <c r="N57" i="1" s="1"/>
  <c r="H142" i="1"/>
  <c r="N142" i="1" s="1"/>
  <c r="G158" i="1"/>
  <c r="M158" i="1" s="1"/>
  <c r="H235" i="1"/>
  <c r="N235" i="1" s="1"/>
  <c r="I251" i="1"/>
  <c r="H255" i="1"/>
  <c r="N255" i="1" s="1"/>
  <c r="D60" i="1"/>
  <c r="E226" i="1"/>
  <c r="H256" i="1"/>
  <c r="N256" i="1" s="1"/>
  <c r="E39" i="1"/>
  <c r="F39" i="1" s="1"/>
  <c r="L39" i="1" s="1"/>
  <c r="E225" i="1"/>
  <c r="K87" i="1"/>
  <c r="G191" i="1"/>
  <c r="M191" i="1" s="1"/>
  <c r="C22" i="1"/>
  <c r="E34" i="1"/>
  <c r="F34" i="1" s="1"/>
  <c r="L34" i="1" s="1"/>
  <c r="E87" i="1"/>
  <c r="F88" i="1"/>
  <c r="E90" i="1"/>
  <c r="F90" i="1" s="1"/>
  <c r="E119" i="1"/>
  <c r="C238" i="1"/>
  <c r="G24" i="1"/>
  <c r="M24" i="1" s="1"/>
  <c r="K12" i="1"/>
  <c r="G23" i="1"/>
  <c r="M23" i="1" s="1"/>
  <c r="E29" i="1"/>
  <c r="F29" i="1" s="1"/>
  <c r="L29" i="1" s="1"/>
  <c r="G63" i="1"/>
  <c r="H46" i="1"/>
  <c r="N46" i="1" s="1"/>
  <c r="H56" i="1"/>
  <c r="N56" i="1" s="1"/>
  <c r="H121" i="1"/>
  <c r="N121" i="1" s="1"/>
  <c r="H169" i="1"/>
  <c r="N169" i="1" s="1"/>
  <c r="H234" i="1"/>
  <c r="N234" i="1" s="1"/>
  <c r="E253" i="1"/>
  <c r="F253" i="1" s="1"/>
  <c r="L253" i="1" s="1"/>
  <c r="H45" i="1"/>
  <c r="N45" i="1" s="1"/>
  <c r="K25" i="1"/>
  <c r="I58" i="1"/>
  <c r="H19" i="1"/>
  <c r="N19" i="1" s="1"/>
  <c r="I20" i="1"/>
  <c r="I30" i="1"/>
  <c r="I42" i="1"/>
  <c r="E55" i="1"/>
  <c r="F55" i="1" s="1"/>
  <c r="H147" i="1"/>
  <c r="N147" i="1" s="1"/>
  <c r="I154" i="1"/>
  <c r="H161" i="1"/>
  <c r="N161" i="1" s="1"/>
  <c r="E168" i="1"/>
  <c r="I234" i="1"/>
  <c r="E239" i="1"/>
  <c r="F239" i="1" s="1"/>
  <c r="G17" i="1"/>
  <c r="E63" i="1"/>
  <c r="F63" i="1" s="1"/>
  <c r="H107" i="1"/>
  <c r="N107" i="1" s="1"/>
  <c r="H114" i="1"/>
  <c r="N114" i="1" s="1"/>
  <c r="I134" i="1"/>
  <c r="I135" i="1"/>
  <c r="H153" i="1"/>
  <c r="N153" i="1" s="1"/>
  <c r="E186" i="1"/>
  <c r="F186" i="1" s="1"/>
  <c r="L186" i="1" s="1"/>
  <c r="H194" i="1"/>
  <c r="N194" i="1" s="1"/>
  <c r="E196" i="1"/>
  <c r="H210" i="1"/>
  <c r="N210" i="1" s="1"/>
  <c r="G226" i="1"/>
  <c r="E240" i="1"/>
  <c r="F240" i="1" s="1"/>
  <c r="E261" i="1"/>
  <c r="F261" i="1" s="1"/>
  <c r="K61" i="1"/>
  <c r="H14" i="1"/>
  <c r="I37" i="1"/>
  <c r="E44" i="1"/>
  <c r="F44" i="1" s="1"/>
  <c r="L44" i="1" s="1"/>
  <c r="I78" i="1"/>
  <c r="I79" i="1"/>
  <c r="E98" i="1"/>
  <c r="F98" i="1" s="1"/>
  <c r="L98" i="1" s="1"/>
  <c r="E105" i="1"/>
  <c r="F105" i="1" s="1"/>
  <c r="L105" i="1" s="1"/>
  <c r="I130" i="1"/>
  <c r="I143" i="1"/>
  <c r="C218" i="1"/>
  <c r="E233" i="1"/>
  <c r="F233" i="1" s="1"/>
  <c r="L233" i="1" s="1"/>
  <c r="E248" i="1"/>
  <c r="H106" i="1"/>
  <c r="N106" i="1" s="1"/>
  <c r="I106" i="1"/>
  <c r="Q22" i="1"/>
  <c r="R24" i="1"/>
  <c r="R22" i="1" s="1"/>
  <c r="M98" i="1"/>
  <c r="I99" i="1"/>
  <c r="H108" i="1"/>
  <c r="N108" i="1" s="1"/>
  <c r="I108" i="1"/>
  <c r="H115" i="1"/>
  <c r="N115" i="1" s="1"/>
  <c r="R267" i="1"/>
  <c r="R273" i="1" s="1"/>
  <c r="R346" i="1" s="1"/>
  <c r="H120" i="1"/>
  <c r="N120" i="1" s="1"/>
  <c r="X60" i="1"/>
  <c r="E61" i="1"/>
  <c r="F61" i="1" s="1"/>
  <c r="H100" i="1"/>
  <c r="N100" i="1" s="1"/>
  <c r="G89" i="1"/>
  <c r="I36" i="1"/>
  <c r="I41" i="1"/>
  <c r="I57" i="1"/>
  <c r="G12" i="1"/>
  <c r="H18" i="1"/>
  <c r="N18" i="1" s="1"/>
  <c r="Q61" i="1"/>
  <c r="Q63" i="1"/>
  <c r="M39" i="1"/>
  <c r="I40" i="1"/>
  <c r="G44" i="1"/>
  <c r="M44" i="1" s="1"/>
  <c r="I45" i="1"/>
  <c r="M55" i="1"/>
  <c r="I56" i="1"/>
  <c r="K63" i="1"/>
  <c r="G87" i="1"/>
  <c r="M70" i="1"/>
  <c r="I71" i="1"/>
  <c r="Q87" i="1"/>
  <c r="Q86" i="1" s="1"/>
  <c r="H74" i="1"/>
  <c r="N74" i="1" s="1"/>
  <c r="H79" i="1"/>
  <c r="N79" i="1" s="1"/>
  <c r="K89" i="1"/>
  <c r="D112" i="1"/>
  <c r="K181" i="1"/>
  <c r="I120" i="1"/>
  <c r="E180" i="1"/>
  <c r="G61" i="1"/>
  <c r="G29" i="1"/>
  <c r="M29" i="1" s="1"/>
  <c r="F62" i="1"/>
  <c r="I19" i="1"/>
  <c r="H20" i="1"/>
  <c r="N20" i="1" s="1"/>
  <c r="W22" i="1"/>
  <c r="G34" i="1"/>
  <c r="M34" i="1" s="1"/>
  <c r="I35" i="1"/>
  <c r="I13" i="1"/>
  <c r="X22" i="1"/>
  <c r="E23" i="1"/>
  <c r="F23" i="1" s="1"/>
  <c r="L23" i="1" s="1"/>
  <c r="D24" i="1"/>
  <c r="F24" i="1" s="1"/>
  <c r="L24" i="1" s="1"/>
  <c r="H37" i="1"/>
  <c r="N37" i="1" s="1"/>
  <c r="H42" i="1"/>
  <c r="N42" i="1" s="1"/>
  <c r="H47" i="1"/>
  <c r="N47" i="1" s="1"/>
  <c r="H58" i="1"/>
  <c r="N58" i="1" s="1"/>
  <c r="K62" i="1"/>
  <c r="D86" i="1"/>
  <c r="R86" i="1"/>
  <c r="G90" i="1"/>
  <c r="H78" i="1"/>
  <c r="N78" i="1" s="1"/>
  <c r="K90" i="1"/>
  <c r="H99" i="1"/>
  <c r="N99" i="1" s="1"/>
  <c r="I107" i="1"/>
  <c r="E112" i="1"/>
  <c r="I114" i="1"/>
  <c r="E267" i="1"/>
  <c r="E273" i="1" s="1"/>
  <c r="E346" i="1" s="1"/>
  <c r="D119" i="1"/>
  <c r="M119" i="1"/>
  <c r="H134" i="1"/>
  <c r="N134" i="1" s="1"/>
  <c r="H148" i="1"/>
  <c r="N148" i="1" s="1"/>
  <c r="H164" i="1"/>
  <c r="N164" i="1" s="1"/>
  <c r="R179" i="1"/>
  <c r="M168" i="1"/>
  <c r="H171" i="1"/>
  <c r="N171" i="1" s="1"/>
  <c r="X127" i="1"/>
  <c r="H130" i="1"/>
  <c r="N130" i="1" s="1"/>
  <c r="I153" i="1"/>
  <c r="D158" i="1"/>
  <c r="H166" i="1"/>
  <c r="N166" i="1" s="1"/>
  <c r="I169" i="1"/>
  <c r="K179" i="1"/>
  <c r="K182" i="1"/>
  <c r="X180" i="1"/>
  <c r="X178" i="1" s="1"/>
  <c r="H189" i="1"/>
  <c r="N189" i="1" s="1"/>
  <c r="I189" i="1"/>
  <c r="I133" i="1"/>
  <c r="G132" i="1"/>
  <c r="I142" i="1"/>
  <c r="I148" i="1"/>
  <c r="G146" i="1"/>
  <c r="M146" i="1" s="1"/>
  <c r="E151" i="1"/>
  <c r="F151" i="1" s="1"/>
  <c r="L151" i="1" s="1"/>
  <c r="H154" i="1"/>
  <c r="N154" i="1" s="1"/>
  <c r="I161" i="1"/>
  <c r="I164" i="1"/>
  <c r="G163" i="1"/>
  <c r="M163" i="1" s="1"/>
  <c r="R182" i="1"/>
  <c r="D168" i="1"/>
  <c r="Q179" i="1"/>
  <c r="H175" i="1"/>
  <c r="N175" i="1" s="1"/>
  <c r="Q182" i="1"/>
  <c r="D182" i="1"/>
  <c r="D267" i="1"/>
  <c r="F267" i="1" s="1"/>
  <c r="I121" i="1"/>
  <c r="H135" i="1"/>
  <c r="N135" i="1" s="1"/>
  <c r="I147" i="1"/>
  <c r="I149" i="1"/>
  <c r="M151" i="1"/>
  <c r="E158" i="1"/>
  <c r="D163" i="1"/>
  <c r="F163" i="1" s="1"/>
  <c r="L163" i="1" s="1"/>
  <c r="I166" i="1"/>
  <c r="E179" i="1"/>
  <c r="I174" i="1"/>
  <c r="G180" i="1"/>
  <c r="I175" i="1"/>
  <c r="E182" i="1"/>
  <c r="K180" i="1"/>
  <c r="W267" i="1"/>
  <c r="W273" i="1" s="1"/>
  <c r="W346" i="1" s="1"/>
  <c r="D201" i="1"/>
  <c r="F201" i="1" s="1"/>
  <c r="L201" i="1" s="1"/>
  <c r="V207" i="1"/>
  <c r="K225" i="1"/>
  <c r="E224" i="1"/>
  <c r="H249" i="1"/>
  <c r="N249" i="1" s="1"/>
  <c r="R260" i="1"/>
  <c r="R258" i="1" s="1"/>
  <c r="H278" i="1"/>
  <c r="X267" i="1"/>
  <c r="X273" i="1" s="1"/>
  <c r="X346" i="1" s="1"/>
  <c r="I187" i="1"/>
  <c r="I194" i="1"/>
  <c r="H199" i="1"/>
  <c r="N199" i="1" s="1"/>
  <c r="W226" i="1"/>
  <c r="W268" i="1" s="1"/>
  <c r="W274" i="1" s="1"/>
  <c r="W347" i="1" s="1"/>
  <c r="W201" i="1"/>
  <c r="G207" i="1"/>
  <c r="M207" i="1" s="1"/>
  <c r="R224" i="1"/>
  <c r="I220" i="1"/>
  <c r="H220" i="1"/>
  <c r="N220" i="1" s="1"/>
  <c r="K239" i="1"/>
  <c r="K241" i="1"/>
  <c r="W265" i="1"/>
  <c r="W271" i="1" s="1"/>
  <c r="W344" i="1" s="1"/>
  <c r="G253" i="1"/>
  <c r="M253" i="1" s="1"/>
  <c r="I254" i="1"/>
  <c r="G140" i="1"/>
  <c r="M140" i="1" s="1"/>
  <c r="G179" i="1"/>
  <c r="G173" i="1"/>
  <c r="Q180" i="1"/>
  <c r="G182" i="1"/>
  <c r="D179" i="1"/>
  <c r="G196" i="1"/>
  <c r="M196" i="1" s="1"/>
  <c r="Q207" i="1"/>
  <c r="I214" i="1"/>
  <c r="C223" i="1"/>
  <c r="I235" i="1"/>
  <c r="Q267" i="1"/>
  <c r="Q273" i="1" s="1"/>
  <c r="Q346" i="1" s="1"/>
  <c r="D180" i="1"/>
  <c r="I199" i="1"/>
  <c r="I203" i="1"/>
  <c r="H203" i="1"/>
  <c r="N203" i="1" s="1"/>
  <c r="E207" i="1"/>
  <c r="I210" i="1"/>
  <c r="K224" i="1"/>
  <c r="I216" i="1"/>
  <c r="I218" i="1"/>
  <c r="D224" i="1"/>
  <c r="Q224" i="1"/>
  <c r="D226" i="1"/>
  <c r="Q238" i="1"/>
  <c r="K240" i="1"/>
  <c r="C268" i="1"/>
  <c r="C274" i="1" s="1"/>
  <c r="C347" i="1" s="1"/>
  <c r="K226" i="1"/>
  <c r="G241" i="1"/>
  <c r="G259" i="1"/>
  <c r="I255" i="1"/>
  <c r="T278" i="1"/>
  <c r="D196" i="1"/>
  <c r="R207" i="1"/>
  <c r="Q213" i="1"/>
  <c r="G224" i="1"/>
  <c r="G225" i="1"/>
  <c r="G239" i="1"/>
  <c r="G240" i="1"/>
  <c r="D259" i="1"/>
  <c r="D248" i="1"/>
  <c r="F248" i="1" s="1"/>
  <c r="L248" i="1" s="1"/>
  <c r="E260" i="1"/>
  <c r="F260" i="1" s="1"/>
  <c r="K260" i="1"/>
  <c r="I256" i="1"/>
  <c r="E259" i="1"/>
  <c r="W258" i="1"/>
  <c r="H280" i="1"/>
  <c r="C267" i="1"/>
  <c r="C273" i="1" s="1"/>
  <c r="C346" i="1" s="1"/>
  <c r="V267" i="1"/>
  <c r="D207" i="1"/>
  <c r="G213" i="1"/>
  <c r="M213" i="1" s="1"/>
  <c r="G260" i="1"/>
  <c r="H251" i="1"/>
  <c r="N251" i="1" s="1"/>
  <c r="H254" i="1"/>
  <c r="N254" i="1" s="1"/>
  <c r="K261" i="1"/>
  <c r="K259" i="1"/>
  <c r="X265" i="1"/>
  <c r="C265" i="1"/>
  <c r="O277" i="1"/>
  <c r="H279" i="1"/>
  <c r="I249" i="1"/>
  <c r="Q260" i="1"/>
  <c r="G261" i="1"/>
  <c r="V265" i="1"/>
  <c r="V271" i="1" s="1"/>
  <c r="V344" i="1" s="1"/>
  <c r="C266" i="1"/>
  <c r="C272" i="1" s="1"/>
  <c r="C345" i="1" s="1"/>
  <c r="X268" i="1"/>
  <c r="X274" i="1" s="1"/>
  <c r="X347" i="1" s="1"/>
  <c r="H277" i="1"/>
  <c r="Q261" i="1"/>
  <c r="V268" i="1"/>
  <c r="O279" i="1"/>
  <c r="F196" i="1" l="1"/>
  <c r="L196" i="1" s="1"/>
  <c r="I89" i="1"/>
  <c r="L55" i="1"/>
  <c r="F180" i="1"/>
  <c r="L180" i="1" s="1"/>
  <c r="F112" i="1"/>
  <c r="L112" i="1" s="1"/>
  <c r="I12" i="1"/>
  <c r="F207" i="1"/>
  <c r="L207" i="1" s="1"/>
  <c r="F224" i="1"/>
  <c r="L224" i="1" s="1"/>
  <c r="L239" i="1"/>
  <c r="M239" i="1"/>
  <c r="L90" i="1"/>
  <c r="M90" i="1"/>
  <c r="O90" i="1" s="1"/>
  <c r="L261" i="1"/>
  <c r="M261" i="1"/>
  <c r="I233" i="1"/>
  <c r="M233" i="1"/>
  <c r="O233" i="1" s="1"/>
  <c r="L260" i="1"/>
  <c r="M260" i="1"/>
  <c r="M226" i="1"/>
  <c r="F226" i="1"/>
  <c r="L226" i="1" s="1"/>
  <c r="L241" i="1"/>
  <c r="M241" i="1"/>
  <c r="T241" i="1" s="1"/>
  <c r="F182" i="1"/>
  <c r="L182" i="1" s="1"/>
  <c r="F168" i="1"/>
  <c r="L168" i="1" s="1"/>
  <c r="L181" i="1"/>
  <c r="E86" i="1"/>
  <c r="F86" i="1" s="1"/>
  <c r="M87" i="1"/>
  <c r="M224" i="1"/>
  <c r="D215" i="4"/>
  <c r="F215" i="1"/>
  <c r="L215" i="1" s="1"/>
  <c r="I17" i="1"/>
  <c r="M17" i="1"/>
  <c r="T17" i="1" s="1"/>
  <c r="I173" i="1"/>
  <c r="M173" i="1"/>
  <c r="T173" i="1" s="1"/>
  <c r="I132" i="1"/>
  <c r="M132" i="1"/>
  <c r="L62" i="1"/>
  <c r="M62" i="1"/>
  <c r="M89" i="1"/>
  <c r="L89" i="1"/>
  <c r="I76" i="1"/>
  <c r="M76" i="1"/>
  <c r="T76" i="1" s="1"/>
  <c r="M61" i="1"/>
  <c r="L61" i="1"/>
  <c r="L12" i="1"/>
  <c r="M12" i="1"/>
  <c r="T12" i="1" s="1"/>
  <c r="L88" i="1"/>
  <c r="M88" i="1"/>
  <c r="F87" i="1"/>
  <c r="L87" i="1" s="1"/>
  <c r="M259" i="1"/>
  <c r="L63" i="1"/>
  <c r="M63" i="1"/>
  <c r="L240" i="1"/>
  <c r="M240" i="1"/>
  <c r="F259" i="1"/>
  <c r="L259" i="1" s="1"/>
  <c r="F179" i="1"/>
  <c r="H179" i="1" s="1"/>
  <c r="S179" i="1" s="1"/>
  <c r="M225" i="1"/>
  <c r="F158" i="1"/>
  <c r="L158" i="1" s="1"/>
  <c r="F119" i="1"/>
  <c r="L119" i="1" s="1"/>
  <c r="K22" i="1"/>
  <c r="L25" i="1"/>
  <c r="M25" i="1"/>
  <c r="T25" i="1" s="1"/>
  <c r="F209" i="4"/>
  <c r="D207" i="4"/>
  <c r="F207" i="4" s="1"/>
  <c r="D129" i="4"/>
  <c r="F129" i="1"/>
  <c r="L129" i="1" s="1"/>
  <c r="S255" i="1"/>
  <c r="C256" i="3"/>
  <c r="C255" i="2"/>
  <c r="S256" i="1"/>
  <c r="C256" i="2"/>
  <c r="C257" i="3"/>
  <c r="S254" i="1"/>
  <c r="C254" i="2"/>
  <c r="C255" i="3"/>
  <c r="S249" i="1"/>
  <c r="C250" i="3"/>
  <c r="C249" i="2"/>
  <c r="S251" i="1"/>
  <c r="C252" i="3"/>
  <c r="C251" i="2"/>
  <c r="S234" i="1"/>
  <c r="C235" i="3"/>
  <c r="C234" i="2"/>
  <c r="S235" i="1"/>
  <c r="C236" i="3"/>
  <c r="C235" i="2"/>
  <c r="S220" i="1"/>
  <c r="C220" i="2"/>
  <c r="C221" i="3"/>
  <c r="S210" i="1"/>
  <c r="C210" i="2"/>
  <c r="C211" i="3"/>
  <c r="S202" i="1"/>
  <c r="C202" i="2"/>
  <c r="C203" i="3"/>
  <c r="S203" i="1"/>
  <c r="C203" i="2"/>
  <c r="C204" i="3"/>
  <c r="S199" i="1"/>
  <c r="C200" i="3"/>
  <c r="C199" i="2"/>
  <c r="S194" i="1"/>
  <c r="C195" i="3"/>
  <c r="C194" i="2"/>
  <c r="S189" i="1"/>
  <c r="C190" i="3"/>
  <c r="C189" i="2"/>
  <c r="S187" i="1"/>
  <c r="C187" i="2"/>
  <c r="C188" i="3"/>
  <c r="S175" i="1"/>
  <c r="C176" i="3"/>
  <c r="C175" i="2"/>
  <c r="S171" i="1"/>
  <c r="C171" i="2"/>
  <c r="C172" i="3"/>
  <c r="S169" i="1"/>
  <c r="C169" i="2"/>
  <c r="C170" i="3"/>
  <c r="S166" i="1"/>
  <c r="C166" i="2"/>
  <c r="C167" i="3"/>
  <c r="S164" i="1"/>
  <c r="C165" i="3"/>
  <c r="C164" i="2"/>
  <c r="S161" i="1"/>
  <c r="C161" i="2"/>
  <c r="C162" i="3"/>
  <c r="S154" i="1"/>
  <c r="C155" i="3"/>
  <c r="C154" i="2"/>
  <c r="S153" i="1"/>
  <c r="C153" i="2"/>
  <c r="C154" i="3"/>
  <c r="S148" i="1"/>
  <c r="C149" i="3"/>
  <c r="C148" i="2"/>
  <c r="S147" i="1"/>
  <c r="C148" i="3"/>
  <c r="C147" i="2"/>
  <c r="S143" i="1"/>
  <c r="C144" i="3"/>
  <c r="C143" i="2"/>
  <c r="S142" i="1"/>
  <c r="C142" i="2"/>
  <c r="C143" i="3"/>
  <c r="S134" i="1"/>
  <c r="C135" i="3"/>
  <c r="C134" i="2"/>
  <c r="S133" i="1"/>
  <c r="C134" i="3"/>
  <c r="C133" i="2"/>
  <c r="S135" i="1"/>
  <c r="C136" i="3"/>
  <c r="C135" i="2"/>
  <c r="S130" i="1"/>
  <c r="C131" i="3"/>
  <c r="C130" i="2"/>
  <c r="S121" i="1"/>
  <c r="C122" i="3"/>
  <c r="C121" i="2"/>
  <c r="S120" i="1"/>
  <c r="C121" i="3"/>
  <c r="C120" i="2"/>
  <c r="S115" i="1"/>
  <c r="C116" i="3"/>
  <c r="C115" i="2"/>
  <c r="S114" i="1"/>
  <c r="C114" i="2"/>
  <c r="C115" i="3"/>
  <c r="S108" i="1"/>
  <c r="C108" i="2"/>
  <c r="C109" i="3"/>
  <c r="S106" i="1"/>
  <c r="C107" i="3"/>
  <c r="C106" i="2"/>
  <c r="S107" i="1"/>
  <c r="C107" i="2"/>
  <c r="C108" i="3"/>
  <c r="S100" i="1"/>
  <c r="C100" i="2"/>
  <c r="C101" i="3"/>
  <c r="S99" i="1"/>
  <c r="C100" i="3"/>
  <c r="C99" i="2"/>
  <c r="S79" i="1"/>
  <c r="C79" i="2"/>
  <c r="C80" i="3"/>
  <c r="S78" i="1"/>
  <c r="C78" i="2"/>
  <c r="C79" i="3"/>
  <c r="S74" i="1"/>
  <c r="C74" i="2"/>
  <c r="C75" i="3"/>
  <c r="S58" i="1"/>
  <c r="C58" i="2"/>
  <c r="C59" i="3"/>
  <c r="S56" i="1"/>
  <c r="C56" i="2"/>
  <c r="C57" i="3"/>
  <c r="S57" i="1"/>
  <c r="S46" i="1"/>
  <c r="C46" i="2"/>
  <c r="C46" i="3"/>
  <c r="S45" i="1"/>
  <c r="C45" i="3"/>
  <c r="C45" i="2"/>
  <c r="S47" i="1"/>
  <c r="C47" i="3"/>
  <c r="C47" i="2"/>
  <c r="S42" i="1"/>
  <c r="C42" i="3"/>
  <c r="C42" i="2"/>
  <c r="S41" i="1"/>
  <c r="C41" i="3"/>
  <c r="C41" i="2"/>
  <c r="S40" i="1"/>
  <c r="C40" i="2"/>
  <c r="C40" i="3"/>
  <c r="S37" i="1"/>
  <c r="C37" i="3"/>
  <c r="C37" i="2"/>
  <c r="S36" i="1"/>
  <c r="C36" i="2"/>
  <c r="C36" i="3"/>
  <c r="S35" i="1"/>
  <c r="C35" i="3"/>
  <c r="C35" i="2"/>
  <c r="S30" i="1"/>
  <c r="C30" i="3"/>
  <c r="C30" i="2"/>
  <c r="S20" i="1"/>
  <c r="C20" i="3"/>
  <c r="C20" i="2"/>
  <c r="S19" i="1"/>
  <c r="C19" i="3"/>
  <c r="C19" i="2"/>
  <c r="S18" i="1"/>
  <c r="C18" i="3"/>
  <c r="C18" i="2"/>
  <c r="S218" i="1"/>
  <c r="N278" i="1"/>
  <c r="N280" i="1"/>
  <c r="S280" i="1" s="1"/>
  <c r="N279" i="1"/>
  <c r="N277" i="1"/>
  <c r="O253" i="1"/>
  <c r="T253" i="1"/>
  <c r="I250" i="1"/>
  <c r="O250" i="1"/>
  <c r="T250" i="1"/>
  <c r="H250" i="1"/>
  <c r="N250" i="1" s="1"/>
  <c r="H236" i="1"/>
  <c r="N236" i="1" s="1"/>
  <c r="O236" i="1"/>
  <c r="T236" i="1"/>
  <c r="I241" i="1"/>
  <c r="T219" i="1"/>
  <c r="O219" i="1"/>
  <c r="T221" i="1"/>
  <c r="O221" i="1"/>
  <c r="H216" i="1"/>
  <c r="N216" i="1" s="1"/>
  <c r="O216" i="1"/>
  <c r="T216" i="1"/>
  <c r="H214" i="1"/>
  <c r="N214" i="1" s="1"/>
  <c r="O214" i="1"/>
  <c r="T214" i="1"/>
  <c r="O209" i="1"/>
  <c r="T209" i="1"/>
  <c r="I208" i="1"/>
  <c r="O208" i="1"/>
  <c r="T208" i="1"/>
  <c r="O204" i="1"/>
  <c r="T204" i="1"/>
  <c r="T201" i="1"/>
  <c r="O201" i="1"/>
  <c r="H197" i="1"/>
  <c r="N197" i="1" s="1"/>
  <c r="O197" i="1"/>
  <c r="T197" i="1"/>
  <c r="H198" i="1"/>
  <c r="N198" i="1" s="1"/>
  <c r="O198" i="1"/>
  <c r="T198" i="1"/>
  <c r="I197" i="1"/>
  <c r="O193" i="1"/>
  <c r="T193" i="1"/>
  <c r="O191" i="1"/>
  <c r="T191" i="1"/>
  <c r="T192" i="1"/>
  <c r="O192" i="1"/>
  <c r="I191" i="1"/>
  <c r="H188" i="1"/>
  <c r="N188" i="1" s="1"/>
  <c r="O188" i="1"/>
  <c r="T188" i="1"/>
  <c r="H186" i="1"/>
  <c r="N186" i="1" s="1"/>
  <c r="S186" i="1" s="1"/>
  <c r="O186" i="1"/>
  <c r="T186" i="1"/>
  <c r="H176" i="1"/>
  <c r="N176" i="1" s="1"/>
  <c r="O176" i="1"/>
  <c r="T176" i="1"/>
  <c r="H174" i="1"/>
  <c r="N174" i="1" s="1"/>
  <c r="O174" i="1"/>
  <c r="T174" i="1"/>
  <c r="O171" i="1"/>
  <c r="T171" i="1"/>
  <c r="O170" i="1"/>
  <c r="T170" i="1"/>
  <c r="T168" i="1"/>
  <c r="I171" i="1"/>
  <c r="O165" i="1"/>
  <c r="T165" i="1"/>
  <c r="O164" i="1"/>
  <c r="T164" i="1"/>
  <c r="O163" i="1"/>
  <c r="T163" i="1"/>
  <c r="O160" i="1"/>
  <c r="T160" i="1"/>
  <c r="T159" i="1"/>
  <c r="O159" i="1"/>
  <c r="O151" i="1"/>
  <c r="T151" i="1"/>
  <c r="O152" i="1"/>
  <c r="T152" i="1"/>
  <c r="T146" i="1"/>
  <c r="O146" i="1"/>
  <c r="H149" i="1"/>
  <c r="N149" i="1" s="1"/>
  <c r="O149" i="1"/>
  <c r="T149" i="1"/>
  <c r="T140" i="1"/>
  <c r="O140" i="1"/>
  <c r="H141" i="1"/>
  <c r="N141" i="1" s="1"/>
  <c r="O141" i="1"/>
  <c r="T141" i="1"/>
  <c r="O128" i="1"/>
  <c r="T128" i="1"/>
  <c r="T122" i="1"/>
  <c r="O122" i="1"/>
  <c r="I122" i="1"/>
  <c r="H122" i="1"/>
  <c r="N122" i="1" s="1"/>
  <c r="T116" i="1"/>
  <c r="I116" i="1"/>
  <c r="O116" i="1"/>
  <c r="T113" i="1"/>
  <c r="O113" i="1"/>
  <c r="I115" i="1"/>
  <c r="O115" i="1"/>
  <c r="T115" i="1"/>
  <c r="O105" i="1"/>
  <c r="T105" i="1"/>
  <c r="O101" i="1"/>
  <c r="T101" i="1"/>
  <c r="T100" i="1"/>
  <c r="O100" i="1"/>
  <c r="O98" i="1"/>
  <c r="T98" i="1"/>
  <c r="H77" i="1"/>
  <c r="N77" i="1" s="1"/>
  <c r="O77" i="1"/>
  <c r="T77" i="1"/>
  <c r="I77" i="1"/>
  <c r="I90" i="1"/>
  <c r="H72" i="1"/>
  <c r="N72" i="1" s="1"/>
  <c r="O72" i="1"/>
  <c r="T72" i="1"/>
  <c r="I70" i="1"/>
  <c r="I72" i="1"/>
  <c r="O70" i="1"/>
  <c r="T70" i="1"/>
  <c r="H71" i="1"/>
  <c r="N71" i="1" s="1"/>
  <c r="T71" i="1"/>
  <c r="O71" i="1"/>
  <c r="I73" i="1"/>
  <c r="O73" i="1"/>
  <c r="T73" i="1"/>
  <c r="O55" i="1"/>
  <c r="T55" i="1"/>
  <c r="T44" i="1"/>
  <c r="O44" i="1"/>
  <c r="I39" i="1"/>
  <c r="T39" i="1"/>
  <c r="O39" i="1"/>
  <c r="O34" i="1"/>
  <c r="T34" i="1"/>
  <c r="H31" i="1"/>
  <c r="N31" i="1" s="1"/>
  <c r="O31" i="1"/>
  <c r="T31" i="1"/>
  <c r="T29" i="1"/>
  <c r="O29" i="1"/>
  <c r="H32" i="1"/>
  <c r="N32" i="1" s="1"/>
  <c r="T32" i="1"/>
  <c r="O32" i="1"/>
  <c r="I29" i="1"/>
  <c r="N14" i="1"/>
  <c r="I25" i="1"/>
  <c r="O25" i="1"/>
  <c r="I14" i="1"/>
  <c r="T15" i="1"/>
  <c r="O15" i="1"/>
  <c r="R268" i="1"/>
  <c r="R274" i="1" s="1"/>
  <c r="R347" i="1" s="1"/>
  <c r="R265" i="1"/>
  <c r="R271" i="1" s="1"/>
  <c r="R344" i="1" s="1"/>
  <c r="Q265" i="1"/>
  <c r="Q271" i="1" s="1"/>
  <c r="Q344" i="1" s="1"/>
  <c r="K86" i="1"/>
  <c r="R60" i="1"/>
  <c r="I240" i="1"/>
  <c r="Q226" i="1"/>
  <c r="Q268" i="1" s="1"/>
  <c r="Q274" i="1" s="1"/>
  <c r="Q347" i="1" s="1"/>
  <c r="I55" i="1"/>
  <c r="H191" i="1"/>
  <c r="N191" i="1" s="1"/>
  <c r="S191" i="1" s="1"/>
  <c r="E223" i="1"/>
  <c r="H208" i="1"/>
  <c r="N208" i="1" s="1"/>
  <c r="I176" i="1"/>
  <c r="I141" i="1"/>
  <c r="I100" i="1"/>
  <c r="H73" i="1"/>
  <c r="N73" i="1" s="1"/>
  <c r="I31" i="1"/>
  <c r="G22" i="1"/>
  <c r="H15" i="1"/>
  <c r="I15" i="1"/>
  <c r="E268" i="1"/>
  <c r="E274" i="1" s="1"/>
  <c r="E347" i="1" s="1"/>
  <c r="I63" i="1"/>
  <c r="H88" i="1"/>
  <c r="I88" i="1"/>
  <c r="H63" i="1"/>
  <c r="E266" i="1"/>
  <c r="E272" i="1" s="1"/>
  <c r="E345" i="1" s="1"/>
  <c r="I181" i="1"/>
  <c r="G267" i="1"/>
  <c r="H267" i="1" s="1"/>
  <c r="I140" i="1"/>
  <c r="K60" i="1"/>
  <c r="I34" i="1"/>
  <c r="H98" i="1"/>
  <c r="N98" i="1" s="1"/>
  <c r="S98" i="1" s="1"/>
  <c r="H253" i="1"/>
  <c r="N253" i="1" s="1"/>
  <c r="S253" i="1" s="1"/>
  <c r="H62" i="1"/>
  <c r="I44" i="1"/>
  <c r="H261" i="1"/>
  <c r="I198" i="1"/>
  <c r="N181" i="1"/>
  <c r="S181" i="1" s="1"/>
  <c r="H17" i="1"/>
  <c r="N17" i="1" s="1"/>
  <c r="S17" i="1" s="1"/>
  <c r="H163" i="1"/>
  <c r="N163" i="1" s="1"/>
  <c r="S163" i="1" s="1"/>
  <c r="I98" i="1"/>
  <c r="H239" i="1"/>
  <c r="E238" i="1"/>
  <c r="F238" i="1" s="1"/>
  <c r="I236" i="1"/>
  <c r="H151" i="1"/>
  <c r="N151" i="1" s="1"/>
  <c r="S151" i="1" s="1"/>
  <c r="G268" i="1"/>
  <c r="E265" i="1"/>
  <c r="E258" i="1"/>
  <c r="D258" i="1"/>
  <c r="D265" i="1"/>
  <c r="H219" i="1"/>
  <c r="N219" i="1" s="1"/>
  <c r="I219" i="1"/>
  <c r="H260" i="1"/>
  <c r="W207" i="1"/>
  <c r="G178" i="1"/>
  <c r="H240" i="1"/>
  <c r="K238" i="1"/>
  <c r="H193" i="1"/>
  <c r="N193" i="1" s="1"/>
  <c r="I193" i="1"/>
  <c r="H209" i="1"/>
  <c r="N209" i="1" s="1"/>
  <c r="I209" i="1"/>
  <c r="I188" i="1"/>
  <c r="V274" i="1"/>
  <c r="V347" i="1" s="1"/>
  <c r="Q178" i="1"/>
  <c r="I146" i="1"/>
  <c r="H13" i="1"/>
  <c r="N13" i="1" s="1"/>
  <c r="S13" i="1" s="1"/>
  <c r="I62" i="1"/>
  <c r="H25" i="1"/>
  <c r="I113" i="1"/>
  <c r="H113" i="1"/>
  <c r="N113" i="1" s="1"/>
  <c r="Q60" i="1"/>
  <c r="H173" i="1"/>
  <c r="N173" i="1" s="1"/>
  <c r="S173" i="1" s="1"/>
  <c r="H140" i="1"/>
  <c r="N140" i="1" s="1"/>
  <c r="S140" i="1" s="1"/>
  <c r="H105" i="1"/>
  <c r="N105" i="1" s="1"/>
  <c r="S105" i="1" s="1"/>
  <c r="I105" i="1"/>
  <c r="H76" i="1"/>
  <c r="N76" i="1" s="1"/>
  <c r="S76" i="1" s="1"/>
  <c r="H29" i="1"/>
  <c r="N29" i="1" s="1"/>
  <c r="S29" i="1" s="1"/>
  <c r="H12" i="1"/>
  <c r="N12" i="1" s="1"/>
  <c r="S12" i="1" s="1"/>
  <c r="C264" i="1"/>
  <c r="K265" i="1"/>
  <c r="K258" i="1"/>
  <c r="D268" i="1"/>
  <c r="W225" i="1"/>
  <c r="W213" i="1"/>
  <c r="Q258" i="1"/>
  <c r="K223" i="1"/>
  <c r="H170" i="1"/>
  <c r="N170" i="1" s="1"/>
  <c r="V213" i="1"/>
  <c r="V225" i="1"/>
  <c r="E178" i="1"/>
  <c r="I165" i="1"/>
  <c r="H165" i="1"/>
  <c r="N165" i="1" s="1"/>
  <c r="H160" i="1"/>
  <c r="N160" i="1" s="1"/>
  <c r="I160" i="1"/>
  <c r="I151" i="1"/>
  <c r="C271" i="1"/>
  <c r="I163" i="1"/>
  <c r="H128" i="1"/>
  <c r="N128" i="1" s="1"/>
  <c r="I128" i="1"/>
  <c r="K178" i="1"/>
  <c r="M179" i="1"/>
  <c r="H132" i="1"/>
  <c r="N132" i="1" s="1"/>
  <c r="S132" i="1" s="1"/>
  <c r="H116" i="1"/>
  <c r="N116" i="1" s="1"/>
  <c r="R180" i="1"/>
  <c r="X271" i="1"/>
  <c r="X344" i="1" s="1"/>
  <c r="H70" i="1"/>
  <c r="N70" i="1" s="1"/>
  <c r="S70" i="1" s="1"/>
  <c r="H44" i="1"/>
  <c r="N44" i="1" s="1"/>
  <c r="S44" i="1" s="1"/>
  <c r="H89" i="1"/>
  <c r="K268" i="1"/>
  <c r="V273" i="1"/>
  <c r="V346" i="1" s="1"/>
  <c r="G238" i="1"/>
  <c r="G223" i="1"/>
  <c r="I192" i="1"/>
  <c r="H192" i="1"/>
  <c r="N192" i="1" s="1"/>
  <c r="H233" i="1"/>
  <c r="N233" i="1" s="1"/>
  <c r="S233" i="1" s="1"/>
  <c r="I204" i="1"/>
  <c r="H204" i="1"/>
  <c r="N204" i="1" s="1"/>
  <c r="D273" i="1"/>
  <c r="F273" i="1" s="1"/>
  <c r="M182" i="1"/>
  <c r="I186" i="1"/>
  <c r="H146" i="1"/>
  <c r="N146" i="1" s="1"/>
  <c r="S146" i="1" s="1"/>
  <c r="T14" i="1"/>
  <c r="O14" i="1"/>
  <c r="K267" i="1"/>
  <c r="M181" i="1"/>
  <c r="G86" i="1"/>
  <c r="H101" i="1"/>
  <c r="N101" i="1" s="1"/>
  <c r="I101" i="1"/>
  <c r="H90" i="1"/>
  <c r="H55" i="1"/>
  <c r="N55" i="1" s="1"/>
  <c r="G266" i="1"/>
  <c r="K266" i="1"/>
  <c r="H221" i="1"/>
  <c r="N221" i="1" s="1"/>
  <c r="I221" i="1"/>
  <c r="X225" i="1"/>
  <c r="X207" i="1"/>
  <c r="G265" i="1"/>
  <c r="G258" i="1"/>
  <c r="D127" i="1"/>
  <c r="F127" i="1" s="1"/>
  <c r="L127" i="1" s="1"/>
  <c r="I196" i="1"/>
  <c r="D178" i="1"/>
  <c r="I253" i="1"/>
  <c r="H201" i="1"/>
  <c r="N201" i="1" s="1"/>
  <c r="S201" i="1" s="1"/>
  <c r="I201" i="1"/>
  <c r="H241" i="1"/>
  <c r="M180" i="1"/>
  <c r="H152" i="1"/>
  <c r="N152" i="1" s="1"/>
  <c r="I152" i="1"/>
  <c r="I159" i="1"/>
  <c r="H159" i="1"/>
  <c r="N159" i="1" s="1"/>
  <c r="I170" i="1"/>
  <c r="D22" i="1"/>
  <c r="E22" i="1"/>
  <c r="G60" i="1"/>
  <c r="I61" i="1"/>
  <c r="E60" i="1"/>
  <c r="F60" i="1" s="1"/>
  <c r="I32" i="1"/>
  <c r="H39" i="1"/>
  <c r="N39" i="1" s="1"/>
  <c r="S39" i="1" s="1"/>
  <c r="H34" i="1"/>
  <c r="N34" i="1" s="1"/>
  <c r="S34" i="1" s="1"/>
  <c r="O17" i="1" l="1"/>
  <c r="O173" i="1"/>
  <c r="G273" i="1"/>
  <c r="G346" i="1" s="1"/>
  <c r="H180" i="1"/>
  <c r="F265" i="1"/>
  <c r="L265" i="1" s="1"/>
  <c r="T233" i="1"/>
  <c r="O76" i="1"/>
  <c r="I259" i="1"/>
  <c r="H259" i="1"/>
  <c r="N259" i="1" s="1"/>
  <c r="S259" i="1" s="1"/>
  <c r="H224" i="1"/>
  <c r="N224" i="1" s="1"/>
  <c r="S224" i="1" s="1"/>
  <c r="H182" i="1"/>
  <c r="N182" i="1" s="1"/>
  <c r="S182" i="1" s="1"/>
  <c r="F178" i="1"/>
  <c r="L178" i="1" s="1"/>
  <c r="I86" i="1"/>
  <c r="F268" i="1"/>
  <c r="H268" i="1" s="1"/>
  <c r="H168" i="1"/>
  <c r="N168" i="1" s="1"/>
  <c r="S168" i="1" s="1"/>
  <c r="I168" i="1"/>
  <c r="O168" i="1"/>
  <c r="M223" i="1"/>
  <c r="L86" i="1"/>
  <c r="M86" i="1"/>
  <c r="O241" i="1"/>
  <c r="I209" i="4"/>
  <c r="L209" i="4"/>
  <c r="O209" i="4"/>
  <c r="H209" i="4"/>
  <c r="N209" i="4" s="1"/>
  <c r="L179" i="1"/>
  <c r="M258" i="1"/>
  <c r="F129" i="4"/>
  <c r="D127" i="4"/>
  <c r="F127" i="4" s="1"/>
  <c r="D180" i="4"/>
  <c r="O132" i="1"/>
  <c r="T132" i="1"/>
  <c r="F215" i="4"/>
  <c r="D225" i="4"/>
  <c r="D213" i="4"/>
  <c r="F213" i="4" s="1"/>
  <c r="M60" i="1"/>
  <c r="L60" i="1"/>
  <c r="F22" i="1"/>
  <c r="L22" i="1" s="1"/>
  <c r="L267" i="1"/>
  <c r="M267" i="1"/>
  <c r="N267" i="1"/>
  <c r="S267" i="1" s="1"/>
  <c r="L238" i="1"/>
  <c r="M238" i="1"/>
  <c r="F258" i="1"/>
  <c r="L258" i="1" s="1"/>
  <c r="O207" i="4"/>
  <c r="H207" i="4"/>
  <c r="N207" i="4" s="1"/>
  <c r="I207" i="4"/>
  <c r="L207" i="4"/>
  <c r="M22" i="1"/>
  <c r="C281" i="3"/>
  <c r="C280" i="2"/>
  <c r="S279" i="1"/>
  <c r="C280" i="3"/>
  <c r="C279" i="2"/>
  <c r="S278" i="1"/>
  <c r="C279" i="3"/>
  <c r="C278" i="2"/>
  <c r="S277" i="1"/>
  <c r="C278" i="3"/>
  <c r="C277" i="2"/>
  <c r="T255" i="2"/>
  <c r="S255" i="2"/>
  <c r="S254" i="2"/>
  <c r="T254" i="2"/>
  <c r="C253" i="2"/>
  <c r="S257" i="3"/>
  <c r="T257" i="3"/>
  <c r="T256" i="3"/>
  <c r="S256" i="3"/>
  <c r="C254" i="3"/>
  <c r="T255" i="3"/>
  <c r="S255" i="3"/>
  <c r="S256" i="2"/>
  <c r="T256" i="2"/>
  <c r="S250" i="1"/>
  <c r="C251" i="3"/>
  <c r="C249" i="3" s="1"/>
  <c r="C250" i="2"/>
  <c r="S249" i="2"/>
  <c r="T249" i="2"/>
  <c r="S251" i="2"/>
  <c r="T251" i="2"/>
  <c r="C261" i="2"/>
  <c r="S261" i="2" s="1"/>
  <c r="T250" i="3"/>
  <c r="C260" i="3"/>
  <c r="S250" i="3"/>
  <c r="C262" i="3"/>
  <c r="S252" i="3"/>
  <c r="T252" i="3"/>
  <c r="S236" i="1"/>
  <c r="C237" i="3"/>
  <c r="C234" i="3" s="1"/>
  <c r="C236" i="2"/>
  <c r="C233" i="2" s="1"/>
  <c r="S234" i="2"/>
  <c r="T234" i="2"/>
  <c r="C239" i="2"/>
  <c r="S235" i="2"/>
  <c r="T235" i="2"/>
  <c r="C240" i="2"/>
  <c r="C240" i="3"/>
  <c r="T235" i="3"/>
  <c r="S235" i="3"/>
  <c r="T236" i="3"/>
  <c r="C241" i="3"/>
  <c r="S236" i="3"/>
  <c r="S219" i="1"/>
  <c r="C220" i="3"/>
  <c r="C219" i="2"/>
  <c r="T221" i="3"/>
  <c r="S221" i="3"/>
  <c r="T220" i="2"/>
  <c r="S220" i="2"/>
  <c r="S221" i="1"/>
  <c r="C222" i="3"/>
  <c r="C221" i="2"/>
  <c r="S216" i="1"/>
  <c r="C217" i="3"/>
  <c r="C216" i="2"/>
  <c r="S214" i="1"/>
  <c r="C214" i="2"/>
  <c r="C215" i="3"/>
  <c r="S208" i="1"/>
  <c r="C209" i="3"/>
  <c r="C208" i="2"/>
  <c r="T211" i="3"/>
  <c r="S211" i="3"/>
  <c r="S210" i="2"/>
  <c r="T210" i="2"/>
  <c r="S209" i="1"/>
  <c r="C210" i="3"/>
  <c r="C209" i="2"/>
  <c r="T203" i="3"/>
  <c r="S203" i="3"/>
  <c r="T204" i="3"/>
  <c r="S204" i="3"/>
  <c r="S202" i="2"/>
  <c r="T202" i="2"/>
  <c r="S204" i="1"/>
  <c r="C205" i="3"/>
  <c r="C204" i="2"/>
  <c r="C201" i="2" s="1"/>
  <c r="S203" i="2"/>
  <c r="T203" i="2"/>
  <c r="S197" i="1"/>
  <c r="C197" i="2"/>
  <c r="C198" i="3"/>
  <c r="S198" i="1"/>
  <c r="C199" i="3"/>
  <c r="C198" i="2"/>
  <c r="S199" i="2"/>
  <c r="T199" i="2"/>
  <c r="T200" i="3"/>
  <c r="S200" i="3"/>
  <c r="S194" i="2"/>
  <c r="T194" i="2"/>
  <c r="T195" i="3"/>
  <c r="S195" i="3"/>
  <c r="S192" i="1"/>
  <c r="C193" i="3"/>
  <c r="C192" i="2"/>
  <c r="S193" i="1"/>
  <c r="C193" i="2"/>
  <c r="C194" i="3"/>
  <c r="S188" i="1"/>
  <c r="C189" i="3"/>
  <c r="C187" i="3" s="1"/>
  <c r="C188" i="2"/>
  <c r="T189" i="2"/>
  <c r="S189" i="2"/>
  <c r="T188" i="3"/>
  <c r="S188" i="3"/>
  <c r="T190" i="3"/>
  <c r="S190" i="3"/>
  <c r="T187" i="2"/>
  <c r="S187" i="2"/>
  <c r="S176" i="1"/>
  <c r="C176" i="2"/>
  <c r="C177" i="3"/>
  <c r="T176" i="3"/>
  <c r="S176" i="3"/>
  <c r="T175" i="2"/>
  <c r="S175" i="2"/>
  <c r="S174" i="1"/>
  <c r="C175" i="3"/>
  <c r="C174" i="2"/>
  <c r="S170" i="1"/>
  <c r="C171" i="3"/>
  <c r="C169" i="3" s="1"/>
  <c r="C170" i="2"/>
  <c r="C168" i="2" s="1"/>
  <c r="T172" i="3"/>
  <c r="S172" i="3"/>
  <c r="T170" i="3"/>
  <c r="S170" i="3"/>
  <c r="S171" i="2"/>
  <c r="T171" i="2"/>
  <c r="S169" i="2"/>
  <c r="T169" i="2"/>
  <c r="S165" i="1"/>
  <c r="C165" i="2"/>
  <c r="C163" i="2" s="1"/>
  <c r="C166" i="3"/>
  <c r="C164" i="3" s="1"/>
  <c r="T167" i="3"/>
  <c r="S167" i="3"/>
  <c r="S164" i="2"/>
  <c r="T164" i="2"/>
  <c r="S166" i="2"/>
  <c r="T166" i="2"/>
  <c r="T165" i="3"/>
  <c r="S165" i="3"/>
  <c r="S161" i="2"/>
  <c r="T161" i="2"/>
  <c r="S159" i="1"/>
  <c r="C160" i="3"/>
  <c r="C159" i="2"/>
  <c r="S160" i="1"/>
  <c r="C160" i="2"/>
  <c r="C161" i="3"/>
  <c r="T162" i="3"/>
  <c r="S162" i="3"/>
  <c r="S152" i="1"/>
  <c r="C153" i="3"/>
  <c r="C152" i="2"/>
  <c r="T154" i="2"/>
  <c r="S154" i="2"/>
  <c r="T154" i="3"/>
  <c r="S154" i="3"/>
  <c r="T155" i="3"/>
  <c r="S155" i="3"/>
  <c r="S153" i="2"/>
  <c r="T153" i="2"/>
  <c r="S149" i="1"/>
  <c r="C150" i="3"/>
  <c r="C147" i="3" s="1"/>
  <c r="C149" i="2"/>
  <c r="S148" i="2"/>
  <c r="T148" i="2"/>
  <c r="T147" i="2"/>
  <c r="S147" i="2"/>
  <c r="T149" i="3"/>
  <c r="S149" i="3"/>
  <c r="T148" i="3"/>
  <c r="S148" i="3"/>
  <c r="T144" i="3"/>
  <c r="S144" i="3"/>
  <c r="S143" i="2"/>
  <c r="T143" i="2"/>
  <c r="S141" i="1"/>
  <c r="C141" i="2"/>
  <c r="C142" i="3"/>
  <c r="T143" i="3"/>
  <c r="S143" i="3"/>
  <c r="T142" i="2"/>
  <c r="S142" i="2"/>
  <c r="T134" i="2"/>
  <c r="S134" i="2"/>
  <c r="S133" i="2"/>
  <c r="T133" i="2"/>
  <c r="C132" i="2"/>
  <c r="T135" i="3"/>
  <c r="S135" i="3"/>
  <c r="T136" i="3"/>
  <c r="S136" i="3"/>
  <c r="S135" i="2"/>
  <c r="T135" i="2"/>
  <c r="C133" i="3"/>
  <c r="T134" i="3"/>
  <c r="S134" i="3"/>
  <c r="T130" i="2"/>
  <c r="S130" i="2"/>
  <c r="T131" i="3"/>
  <c r="S131" i="3"/>
  <c r="S128" i="1"/>
  <c r="C128" i="2"/>
  <c r="C129" i="3"/>
  <c r="S122" i="1"/>
  <c r="C122" i="2"/>
  <c r="C119" i="2" s="1"/>
  <c r="C123" i="3"/>
  <c r="S121" i="2"/>
  <c r="T121" i="2"/>
  <c r="S120" i="2"/>
  <c r="T120" i="2"/>
  <c r="T122" i="3"/>
  <c r="S122" i="3"/>
  <c r="T121" i="3"/>
  <c r="S121" i="3"/>
  <c r="S116" i="1"/>
  <c r="C116" i="2"/>
  <c r="S116" i="2" s="1"/>
  <c r="C117" i="3"/>
  <c r="S115" i="2"/>
  <c r="T115" i="2"/>
  <c r="C181" i="2"/>
  <c r="T115" i="3"/>
  <c r="S115" i="3"/>
  <c r="S113" i="1"/>
  <c r="C114" i="3"/>
  <c r="C113" i="2"/>
  <c r="C182" i="3"/>
  <c r="T116" i="3"/>
  <c r="S116" i="3"/>
  <c r="T114" i="2"/>
  <c r="S114" i="2"/>
  <c r="S107" i="2"/>
  <c r="T107" i="2"/>
  <c r="T106" i="2"/>
  <c r="S106" i="2"/>
  <c r="C105" i="2"/>
  <c r="T108" i="2"/>
  <c r="S108" i="2"/>
  <c r="T109" i="3"/>
  <c r="S109" i="3"/>
  <c r="T108" i="3"/>
  <c r="S108" i="3"/>
  <c r="C106" i="3"/>
  <c r="T107" i="3"/>
  <c r="S107" i="3"/>
  <c r="N90" i="1"/>
  <c r="S90" i="1" s="1"/>
  <c r="N89" i="1"/>
  <c r="S89" i="1" s="1"/>
  <c r="N88" i="1"/>
  <c r="S99" i="2"/>
  <c r="T99" i="2"/>
  <c r="T100" i="2"/>
  <c r="S100" i="2"/>
  <c r="S101" i="1"/>
  <c r="C102" i="3"/>
  <c r="C101" i="2"/>
  <c r="C98" i="2" s="1"/>
  <c r="T101" i="3"/>
  <c r="S101" i="3"/>
  <c r="T100" i="3"/>
  <c r="S100" i="3"/>
  <c r="T80" i="3"/>
  <c r="S80" i="3"/>
  <c r="S77" i="1"/>
  <c r="C78" i="3"/>
  <c r="C77" i="2"/>
  <c r="T79" i="3"/>
  <c r="S79" i="3"/>
  <c r="S79" i="2"/>
  <c r="T79" i="2"/>
  <c r="T78" i="2"/>
  <c r="S78" i="2"/>
  <c r="T75" i="3"/>
  <c r="S75" i="3"/>
  <c r="C91" i="3"/>
  <c r="T74" i="2"/>
  <c r="C90" i="2"/>
  <c r="S74" i="2"/>
  <c r="S71" i="1"/>
  <c r="C71" i="2"/>
  <c r="C72" i="3"/>
  <c r="S73" i="1"/>
  <c r="C74" i="3"/>
  <c r="C73" i="2"/>
  <c r="S72" i="1"/>
  <c r="C73" i="3"/>
  <c r="C89" i="3" s="1"/>
  <c r="C72" i="2"/>
  <c r="S59" i="3"/>
  <c r="T59" i="3"/>
  <c r="C56" i="3"/>
  <c r="T57" i="3"/>
  <c r="S57" i="3"/>
  <c r="S58" i="2"/>
  <c r="T58" i="2"/>
  <c r="T57" i="2"/>
  <c r="S57" i="2"/>
  <c r="T58" i="3"/>
  <c r="T56" i="2"/>
  <c r="S56" i="2"/>
  <c r="C55" i="2"/>
  <c r="T47" i="3"/>
  <c r="S47" i="3"/>
  <c r="T45" i="2"/>
  <c r="S45" i="2"/>
  <c r="C44" i="2"/>
  <c r="S46" i="2"/>
  <c r="T46" i="2"/>
  <c r="T46" i="3"/>
  <c r="S46" i="3"/>
  <c r="S47" i="2"/>
  <c r="T47" i="2"/>
  <c r="C44" i="3"/>
  <c r="T45" i="3"/>
  <c r="S45" i="3"/>
  <c r="S40" i="2"/>
  <c r="T40" i="2"/>
  <c r="C39" i="2"/>
  <c r="S42" i="2"/>
  <c r="T42" i="2"/>
  <c r="T41" i="2"/>
  <c r="S41" i="2"/>
  <c r="C39" i="3"/>
  <c r="S42" i="3"/>
  <c r="T42" i="3"/>
  <c r="T40" i="3"/>
  <c r="S40" i="3"/>
  <c r="T41" i="3"/>
  <c r="S41" i="3"/>
  <c r="T35" i="3"/>
  <c r="S35" i="3"/>
  <c r="T37" i="2"/>
  <c r="S37" i="2"/>
  <c r="T36" i="3"/>
  <c r="S36" i="3"/>
  <c r="C34" i="3"/>
  <c r="T37" i="3"/>
  <c r="S37" i="3"/>
  <c r="T35" i="2"/>
  <c r="S35" i="2"/>
  <c r="C34" i="2"/>
  <c r="S36" i="2"/>
  <c r="T36" i="2"/>
  <c r="S31" i="1"/>
  <c r="C31" i="3"/>
  <c r="C31" i="2"/>
  <c r="T30" i="2"/>
  <c r="S30" i="2"/>
  <c r="C61" i="2"/>
  <c r="S30" i="3"/>
  <c r="T30" i="3"/>
  <c r="C62" i="3"/>
  <c r="S32" i="1"/>
  <c r="C32" i="3"/>
  <c r="C32" i="2"/>
  <c r="C17" i="3"/>
  <c r="T18" i="3"/>
  <c r="S18" i="3"/>
  <c r="T20" i="2"/>
  <c r="S20" i="2"/>
  <c r="S19" i="2"/>
  <c r="T19" i="2"/>
  <c r="T20" i="3"/>
  <c r="S20" i="3"/>
  <c r="S18" i="2"/>
  <c r="T18" i="2"/>
  <c r="C17" i="2"/>
  <c r="T19" i="3"/>
  <c r="S19" i="3"/>
  <c r="C14" i="2"/>
  <c r="S14" i="2" s="1"/>
  <c r="C14" i="3"/>
  <c r="N260" i="1"/>
  <c r="S260" i="1" s="1"/>
  <c r="N261" i="1"/>
  <c r="S261" i="1" s="1"/>
  <c r="T261" i="1"/>
  <c r="O261" i="1"/>
  <c r="I261" i="1"/>
  <c r="I248" i="1"/>
  <c r="T248" i="1"/>
  <c r="O248" i="1"/>
  <c r="H248" i="1"/>
  <c r="N248" i="1" s="1"/>
  <c r="S248" i="1" s="1"/>
  <c r="N241" i="1"/>
  <c r="S241" i="1" s="1"/>
  <c r="N239" i="1"/>
  <c r="S239" i="1" s="1"/>
  <c r="N240" i="1"/>
  <c r="S240" i="1" s="1"/>
  <c r="O207" i="1"/>
  <c r="T207" i="1"/>
  <c r="H196" i="1"/>
  <c r="N196" i="1" s="1"/>
  <c r="S196" i="1" s="1"/>
  <c r="T196" i="1"/>
  <c r="O196" i="1"/>
  <c r="H226" i="1"/>
  <c r="N226" i="1" s="1"/>
  <c r="S226" i="1" s="1"/>
  <c r="O226" i="1"/>
  <c r="I226" i="1"/>
  <c r="O158" i="1"/>
  <c r="T158" i="1"/>
  <c r="T127" i="1"/>
  <c r="O127" i="1"/>
  <c r="O129" i="1"/>
  <c r="T129" i="1"/>
  <c r="T119" i="1"/>
  <c r="O119" i="1"/>
  <c r="I119" i="1"/>
  <c r="H119" i="1"/>
  <c r="N119" i="1" s="1"/>
  <c r="S119" i="1" s="1"/>
  <c r="H112" i="1"/>
  <c r="N112" i="1" s="1"/>
  <c r="S112" i="1" s="1"/>
  <c r="O112" i="1"/>
  <c r="T112" i="1"/>
  <c r="N63" i="1"/>
  <c r="S63" i="1" s="1"/>
  <c r="N62" i="1"/>
  <c r="S62" i="1" s="1"/>
  <c r="N15" i="1"/>
  <c r="N25" i="1"/>
  <c r="S25" i="1" s="1"/>
  <c r="S14" i="1"/>
  <c r="M265" i="1"/>
  <c r="K272" i="1"/>
  <c r="K345" i="1" s="1"/>
  <c r="M266" i="1"/>
  <c r="M268" i="1"/>
  <c r="I260" i="1"/>
  <c r="E264" i="1"/>
  <c r="E271" i="1"/>
  <c r="I180" i="1"/>
  <c r="I112" i="1"/>
  <c r="I87" i="1"/>
  <c r="H87" i="1"/>
  <c r="H60" i="1"/>
  <c r="I207" i="1"/>
  <c r="I224" i="1"/>
  <c r="I239" i="1"/>
  <c r="I182" i="1"/>
  <c r="H61" i="1"/>
  <c r="T89" i="1"/>
  <c r="O89" i="1"/>
  <c r="R225" i="1"/>
  <c r="G272" i="1"/>
  <c r="G345" i="1" s="1"/>
  <c r="D346" i="1"/>
  <c r="F346" i="1" s="1"/>
  <c r="H273" i="1"/>
  <c r="I238" i="1"/>
  <c r="H238" i="1"/>
  <c r="O179" i="1"/>
  <c r="T179" i="1"/>
  <c r="W223" i="1"/>
  <c r="W266" i="1"/>
  <c r="K264" i="1"/>
  <c r="K271" i="1"/>
  <c r="K344" i="1" s="1"/>
  <c r="O61" i="1"/>
  <c r="T61" i="1"/>
  <c r="O180" i="1"/>
  <c r="T180" i="1"/>
  <c r="G264" i="1"/>
  <c r="T260" i="1"/>
  <c r="O260" i="1"/>
  <c r="O88" i="1"/>
  <c r="T88" i="1"/>
  <c r="K273" i="1"/>
  <c r="K346" i="1" s="1"/>
  <c r="T240" i="1"/>
  <c r="O240" i="1"/>
  <c r="M178" i="1"/>
  <c r="D213" i="1"/>
  <c r="F213" i="1" s="1"/>
  <c r="L213" i="1" s="1"/>
  <c r="D225" i="1"/>
  <c r="F225" i="1" s="1"/>
  <c r="L225" i="1" s="1"/>
  <c r="I267" i="1"/>
  <c r="D274" i="1"/>
  <c r="T90" i="1"/>
  <c r="R178" i="1"/>
  <c r="T239" i="1"/>
  <c r="O239" i="1"/>
  <c r="I179" i="1"/>
  <c r="H207" i="1"/>
  <c r="N207" i="1" s="1"/>
  <c r="S207" i="1" s="1"/>
  <c r="G274" i="1"/>
  <c r="G347" i="1" s="1"/>
  <c r="G271" i="1"/>
  <c r="G344" i="1" s="1"/>
  <c r="O87" i="1"/>
  <c r="T87" i="1"/>
  <c r="T63" i="1"/>
  <c r="O63" i="1"/>
  <c r="I60" i="1"/>
  <c r="H23" i="1"/>
  <c r="O23" i="1"/>
  <c r="T23" i="1"/>
  <c r="I23" i="1"/>
  <c r="H24" i="1"/>
  <c r="I24" i="1"/>
  <c r="T62" i="1"/>
  <c r="O62" i="1"/>
  <c r="H127" i="1"/>
  <c r="N127" i="1" s="1"/>
  <c r="S127" i="1" s="1"/>
  <c r="I127" i="1"/>
  <c r="H86" i="1"/>
  <c r="V223" i="1"/>
  <c r="V266" i="1"/>
  <c r="T226" i="1"/>
  <c r="O12" i="1"/>
  <c r="T24" i="1"/>
  <c r="D271" i="1"/>
  <c r="D344" i="1" s="1"/>
  <c r="K274" i="1"/>
  <c r="K347" i="1" s="1"/>
  <c r="H129" i="1"/>
  <c r="N129" i="1" s="1"/>
  <c r="I129" i="1"/>
  <c r="X223" i="1"/>
  <c r="X266" i="1"/>
  <c r="O181" i="1"/>
  <c r="T181" i="1"/>
  <c r="H158" i="1"/>
  <c r="N158" i="1" s="1"/>
  <c r="S158" i="1" s="1"/>
  <c r="I158" i="1"/>
  <c r="T182" i="1"/>
  <c r="O182" i="1"/>
  <c r="C344" i="1"/>
  <c r="C343" i="1" s="1"/>
  <c r="C270" i="1"/>
  <c r="T224" i="1"/>
  <c r="O224" i="1"/>
  <c r="Q225" i="1"/>
  <c r="O259" i="1"/>
  <c r="T259" i="1"/>
  <c r="O24" i="1"/>
  <c r="H265" i="1" l="1"/>
  <c r="N265" i="1" s="1"/>
  <c r="S265" i="1" s="1"/>
  <c r="C24" i="2"/>
  <c r="T24" i="2" s="1"/>
  <c r="T281" i="3"/>
  <c r="S281" i="3"/>
  <c r="L268" i="1"/>
  <c r="H22" i="1"/>
  <c r="N22" i="1" s="1"/>
  <c r="S22" i="1" s="1"/>
  <c r="I258" i="1"/>
  <c r="H258" i="1"/>
  <c r="N258" i="1" s="1"/>
  <c r="S258" i="1" s="1"/>
  <c r="C226" i="2"/>
  <c r="S226" i="2" s="1"/>
  <c r="C29" i="2"/>
  <c r="T29" i="2" s="1"/>
  <c r="F274" i="1"/>
  <c r="H274" i="1" s="1"/>
  <c r="D347" i="1"/>
  <c r="F347" i="1" s="1"/>
  <c r="I347" i="1" s="1"/>
  <c r="E270" i="1"/>
  <c r="E344" i="1"/>
  <c r="E343" i="1" s="1"/>
  <c r="F271" i="1"/>
  <c r="L271" i="1" s="1"/>
  <c r="T14" i="2"/>
  <c r="H213" i="4"/>
  <c r="N213" i="4" s="1"/>
  <c r="I213" i="4"/>
  <c r="O213" i="4"/>
  <c r="L213" i="4"/>
  <c r="F225" i="4"/>
  <c r="D223" i="4"/>
  <c r="F223" i="4" s="1"/>
  <c r="D266" i="4"/>
  <c r="F180" i="4"/>
  <c r="D178" i="4"/>
  <c r="F178" i="4" s="1"/>
  <c r="C224" i="2"/>
  <c r="S224" i="2" s="1"/>
  <c r="H215" i="4"/>
  <c r="N215" i="4" s="1"/>
  <c r="O215" i="4"/>
  <c r="I215" i="4"/>
  <c r="L215" i="4"/>
  <c r="L127" i="4"/>
  <c r="H127" i="4"/>
  <c r="N127" i="4" s="1"/>
  <c r="I127" i="4"/>
  <c r="O127" i="4"/>
  <c r="M273" i="1"/>
  <c r="M346" i="1" s="1"/>
  <c r="L273" i="1"/>
  <c r="N273" i="1"/>
  <c r="S273" i="1" s="1"/>
  <c r="H129" i="4"/>
  <c r="N129" i="4" s="1"/>
  <c r="L129" i="4"/>
  <c r="I129" i="4"/>
  <c r="O129" i="4"/>
  <c r="C29" i="3"/>
  <c r="S29" i="3" s="1"/>
  <c r="S280" i="2"/>
  <c r="T280" i="2"/>
  <c r="C225" i="3"/>
  <c r="S225" i="3" s="1"/>
  <c r="T280" i="3"/>
  <c r="S280" i="3"/>
  <c r="T279" i="2"/>
  <c r="S279" i="2"/>
  <c r="T278" i="2"/>
  <c r="S278" i="2"/>
  <c r="T279" i="3"/>
  <c r="S279" i="3"/>
  <c r="T277" i="2"/>
  <c r="S277" i="2"/>
  <c r="T278" i="3"/>
  <c r="S278" i="3"/>
  <c r="T254" i="3"/>
  <c r="S254" i="3"/>
  <c r="S253" i="2"/>
  <c r="T253" i="2"/>
  <c r="T250" i="2"/>
  <c r="S250" i="2"/>
  <c r="C258" i="2"/>
  <c r="T249" i="3"/>
  <c r="S249" i="3"/>
  <c r="C248" i="2"/>
  <c r="T251" i="3"/>
  <c r="S251" i="3"/>
  <c r="C261" i="3"/>
  <c r="C259" i="3" s="1"/>
  <c r="T262" i="3"/>
  <c r="S262" i="3"/>
  <c r="T259" i="2"/>
  <c r="S259" i="2"/>
  <c r="T260" i="3"/>
  <c r="S260" i="3"/>
  <c r="S241" i="3"/>
  <c r="T241" i="3"/>
  <c r="T240" i="3"/>
  <c r="S240" i="3"/>
  <c r="S234" i="3"/>
  <c r="T234" i="3"/>
  <c r="S233" i="2"/>
  <c r="T233" i="2"/>
  <c r="S236" i="2"/>
  <c r="T236" i="2"/>
  <c r="C241" i="2"/>
  <c r="C238" i="2" s="1"/>
  <c r="S240" i="2"/>
  <c r="T240" i="2"/>
  <c r="S239" i="2"/>
  <c r="T239" i="2"/>
  <c r="T237" i="3"/>
  <c r="C242" i="3"/>
  <c r="S237" i="3"/>
  <c r="S219" i="2"/>
  <c r="T219" i="2"/>
  <c r="C218" i="2"/>
  <c r="S221" i="2"/>
  <c r="T221" i="2"/>
  <c r="C219" i="3"/>
  <c r="T220" i="3"/>
  <c r="S220" i="3"/>
  <c r="T222" i="3"/>
  <c r="S222" i="3"/>
  <c r="S216" i="2"/>
  <c r="T216" i="2"/>
  <c r="T215" i="3"/>
  <c r="S215" i="3"/>
  <c r="S217" i="3"/>
  <c r="T217" i="3"/>
  <c r="T214" i="2"/>
  <c r="S214" i="2"/>
  <c r="T208" i="2"/>
  <c r="S208" i="2"/>
  <c r="C207" i="2"/>
  <c r="T209" i="2"/>
  <c r="S209" i="2"/>
  <c r="C208" i="3"/>
  <c r="T209" i="3"/>
  <c r="S209" i="3"/>
  <c r="T210" i="3"/>
  <c r="S210" i="3"/>
  <c r="S204" i="2"/>
  <c r="T204" i="2"/>
  <c r="S205" i="3"/>
  <c r="T205" i="3"/>
  <c r="T201" i="2"/>
  <c r="S201" i="2"/>
  <c r="C227" i="3"/>
  <c r="T227" i="3" s="1"/>
  <c r="C202" i="3"/>
  <c r="T198" i="2"/>
  <c r="S198" i="2"/>
  <c r="S197" i="2"/>
  <c r="T197" i="2"/>
  <c r="C196" i="2"/>
  <c r="C197" i="3"/>
  <c r="T198" i="3"/>
  <c r="S198" i="3"/>
  <c r="T199" i="3"/>
  <c r="S199" i="3"/>
  <c r="T194" i="3"/>
  <c r="S194" i="3"/>
  <c r="C192" i="3"/>
  <c r="T193" i="3"/>
  <c r="S193" i="3"/>
  <c r="S192" i="2"/>
  <c r="T192" i="2"/>
  <c r="C191" i="2"/>
  <c r="T193" i="2"/>
  <c r="S193" i="2"/>
  <c r="S188" i="2"/>
  <c r="T188" i="2"/>
  <c r="C186" i="2"/>
  <c r="S187" i="3"/>
  <c r="T187" i="3"/>
  <c r="T226" i="2"/>
  <c r="T189" i="3"/>
  <c r="S189" i="3"/>
  <c r="T177" i="3"/>
  <c r="S177" i="3"/>
  <c r="S174" i="2"/>
  <c r="T174" i="2"/>
  <c r="C173" i="2"/>
  <c r="T176" i="2"/>
  <c r="S176" i="2"/>
  <c r="C174" i="3"/>
  <c r="T175" i="3"/>
  <c r="S175" i="3"/>
  <c r="T168" i="2"/>
  <c r="S168" i="2"/>
  <c r="T169" i="3"/>
  <c r="S169" i="3"/>
  <c r="T170" i="2"/>
  <c r="S170" i="2"/>
  <c r="T171" i="3"/>
  <c r="S171" i="3"/>
  <c r="T163" i="2"/>
  <c r="S163" i="2"/>
  <c r="T164" i="3"/>
  <c r="S164" i="3"/>
  <c r="T166" i="3"/>
  <c r="S166" i="3"/>
  <c r="S165" i="2"/>
  <c r="T165" i="2"/>
  <c r="S159" i="2"/>
  <c r="T159" i="2"/>
  <c r="C158" i="2"/>
  <c r="T160" i="2"/>
  <c r="S160" i="2"/>
  <c r="T161" i="3"/>
  <c r="S161" i="3"/>
  <c r="C159" i="3"/>
  <c r="T160" i="3"/>
  <c r="S160" i="3"/>
  <c r="C152" i="3"/>
  <c r="T153" i="3"/>
  <c r="S153" i="3"/>
  <c r="T152" i="2"/>
  <c r="S152" i="2"/>
  <c r="C151" i="2"/>
  <c r="T147" i="3"/>
  <c r="S147" i="3"/>
  <c r="S149" i="2"/>
  <c r="T149" i="2"/>
  <c r="C146" i="2"/>
  <c r="T150" i="3"/>
  <c r="S150" i="3"/>
  <c r="S141" i="2"/>
  <c r="T141" i="2"/>
  <c r="C140" i="2"/>
  <c r="T142" i="3"/>
  <c r="S142" i="3"/>
  <c r="C179" i="2"/>
  <c r="T179" i="2" s="1"/>
  <c r="C141" i="3"/>
  <c r="T133" i="3"/>
  <c r="S133" i="3"/>
  <c r="T132" i="2"/>
  <c r="S132" i="2"/>
  <c r="S129" i="1"/>
  <c r="C130" i="3"/>
  <c r="C128" i="3" s="1"/>
  <c r="C129" i="2"/>
  <c r="C127" i="2" s="1"/>
  <c r="S128" i="2"/>
  <c r="T128" i="2"/>
  <c r="T129" i="3"/>
  <c r="S129" i="3"/>
  <c r="S119" i="2"/>
  <c r="T119" i="2"/>
  <c r="C120" i="3"/>
  <c r="T123" i="3"/>
  <c r="S123" i="3"/>
  <c r="T122" i="2"/>
  <c r="S122" i="2"/>
  <c r="T117" i="3"/>
  <c r="S117" i="3"/>
  <c r="C113" i="3"/>
  <c r="T114" i="3"/>
  <c r="S114" i="3"/>
  <c r="S113" i="2"/>
  <c r="T113" i="2"/>
  <c r="C112" i="2"/>
  <c r="S112" i="2" s="1"/>
  <c r="T181" i="2"/>
  <c r="S181" i="2"/>
  <c r="C180" i="3"/>
  <c r="S180" i="3" s="1"/>
  <c r="T182" i="3"/>
  <c r="S182" i="3"/>
  <c r="T106" i="3"/>
  <c r="S106" i="3"/>
  <c r="S105" i="2"/>
  <c r="T105" i="2"/>
  <c r="N87" i="1"/>
  <c r="S87" i="1" s="1"/>
  <c r="N86" i="1"/>
  <c r="S86" i="1" s="1"/>
  <c r="T98" i="2"/>
  <c r="S98" i="2"/>
  <c r="S101" i="2"/>
  <c r="T101" i="2"/>
  <c r="C182" i="2"/>
  <c r="C99" i="3"/>
  <c r="S102" i="3"/>
  <c r="T102" i="3"/>
  <c r="C183" i="3"/>
  <c r="C77" i="3"/>
  <c r="S78" i="3"/>
  <c r="T78" i="3"/>
  <c r="T77" i="2"/>
  <c r="S77" i="2"/>
  <c r="C76" i="2"/>
  <c r="T91" i="3"/>
  <c r="S91" i="3"/>
  <c r="T90" i="2"/>
  <c r="S90" i="2"/>
  <c r="C71" i="3"/>
  <c r="C88" i="3"/>
  <c r="T72" i="3"/>
  <c r="S72" i="3"/>
  <c r="S71" i="2"/>
  <c r="T71" i="2"/>
  <c r="C70" i="2"/>
  <c r="C87" i="2"/>
  <c r="T73" i="3"/>
  <c r="S73" i="3"/>
  <c r="T73" i="2"/>
  <c r="S73" i="2"/>
  <c r="C89" i="2"/>
  <c r="T72" i="2"/>
  <c r="S72" i="2"/>
  <c r="T74" i="3"/>
  <c r="C90" i="3"/>
  <c r="S74" i="3"/>
  <c r="T56" i="3"/>
  <c r="S56" i="3"/>
  <c r="S55" i="2"/>
  <c r="T55" i="2"/>
  <c r="T44" i="3"/>
  <c r="S44" i="3"/>
  <c r="S44" i="2"/>
  <c r="T44" i="2"/>
  <c r="T39" i="3"/>
  <c r="S39" i="3"/>
  <c r="T39" i="2"/>
  <c r="S39" i="2"/>
  <c r="S34" i="2"/>
  <c r="T34" i="2"/>
  <c r="T34" i="3"/>
  <c r="S34" i="3"/>
  <c r="T62" i="3"/>
  <c r="S62" i="3"/>
  <c r="S31" i="2"/>
  <c r="T31" i="2"/>
  <c r="S62" i="2"/>
  <c r="S32" i="2"/>
  <c r="T32" i="2"/>
  <c r="C63" i="2"/>
  <c r="T61" i="2"/>
  <c r="S61" i="2"/>
  <c r="T31" i="3"/>
  <c r="S31" i="3"/>
  <c r="T32" i="3"/>
  <c r="C64" i="3"/>
  <c r="S32" i="3"/>
  <c r="S17" i="2"/>
  <c r="T17" i="2"/>
  <c r="T17" i="3"/>
  <c r="S17" i="3"/>
  <c r="C15" i="2"/>
  <c r="T15" i="2" s="1"/>
  <c r="C15" i="3"/>
  <c r="C24" i="3"/>
  <c r="T14" i="3"/>
  <c r="S14" i="3"/>
  <c r="C13" i="2"/>
  <c r="C13" i="3"/>
  <c r="N238" i="1"/>
  <c r="S238" i="1" s="1"/>
  <c r="O215" i="1"/>
  <c r="T215" i="1"/>
  <c r="T213" i="1"/>
  <c r="O213" i="1"/>
  <c r="N268" i="1"/>
  <c r="S268" i="1" s="1"/>
  <c r="N60" i="1"/>
  <c r="S60" i="1" s="1"/>
  <c r="N61" i="1"/>
  <c r="S61" i="1" s="1"/>
  <c r="N24" i="1"/>
  <c r="S24" i="1" s="1"/>
  <c r="S15" i="1"/>
  <c r="N23" i="1"/>
  <c r="S23" i="1" s="1"/>
  <c r="M271" i="1"/>
  <c r="M344" i="1" s="1"/>
  <c r="M264" i="1"/>
  <c r="M272" i="1"/>
  <c r="M345" i="1" s="1"/>
  <c r="M274" i="1"/>
  <c r="M347" i="1" s="1"/>
  <c r="I178" i="1"/>
  <c r="H178" i="1"/>
  <c r="S178" i="1" s="1"/>
  <c r="I346" i="1"/>
  <c r="I22" i="1"/>
  <c r="T22" i="1"/>
  <c r="O22" i="1"/>
  <c r="I273" i="1"/>
  <c r="T86" i="1"/>
  <c r="O86" i="1"/>
  <c r="Q266" i="1"/>
  <c r="Q223" i="1"/>
  <c r="I268" i="1"/>
  <c r="O178" i="1"/>
  <c r="T178" i="1"/>
  <c r="T265" i="1"/>
  <c r="O265" i="1"/>
  <c r="H346" i="1"/>
  <c r="N346" i="1" s="1"/>
  <c r="T258" i="1"/>
  <c r="O258" i="1"/>
  <c r="T268" i="1"/>
  <c r="O268" i="1"/>
  <c r="D266" i="1"/>
  <c r="F266" i="1" s="1"/>
  <c r="L266" i="1" s="1"/>
  <c r="D223" i="1"/>
  <c r="F223" i="1" s="1"/>
  <c r="L223" i="1" s="1"/>
  <c r="I265" i="1"/>
  <c r="R223" i="1"/>
  <c r="R266" i="1"/>
  <c r="T238" i="1"/>
  <c r="O238" i="1"/>
  <c r="O60" i="1"/>
  <c r="T60" i="1"/>
  <c r="V272" i="1"/>
  <c r="V345" i="1" s="1"/>
  <c r="V264" i="1"/>
  <c r="G270" i="1"/>
  <c r="H215" i="1"/>
  <c r="N215" i="1" s="1"/>
  <c r="I215" i="1"/>
  <c r="K270" i="1"/>
  <c r="W272" i="1"/>
  <c r="W345" i="1" s="1"/>
  <c r="W264" i="1"/>
  <c r="X272" i="1"/>
  <c r="X345" i="1" s="1"/>
  <c r="X264" i="1"/>
  <c r="H213" i="1"/>
  <c r="N213" i="1" s="1"/>
  <c r="S213" i="1" s="1"/>
  <c r="I213" i="1"/>
  <c r="O267" i="1"/>
  <c r="T267" i="1"/>
  <c r="L274" i="1" l="1"/>
  <c r="S24" i="2"/>
  <c r="C23" i="2"/>
  <c r="S23" i="2" s="1"/>
  <c r="S13" i="2"/>
  <c r="T29" i="3"/>
  <c r="C25" i="2"/>
  <c r="S25" i="2" s="1"/>
  <c r="S29" i="2"/>
  <c r="H271" i="1"/>
  <c r="N271" i="1" s="1"/>
  <c r="S271" i="1" s="1"/>
  <c r="S15" i="2"/>
  <c r="C12" i="2"/>
  <c r="T12" i="2" s="1"/>
  <c r="T224" i="2"/>
  <c r="F344" i="1"/>
  <c r="H344" i="1" s="1"/>
  <c r="L347" i="1"/>
  <c r="O178" i="4"/>
  <c r="H178" i="4"/>
  <c r="N178" i="4" s="1"/>
  <c r="I178" i="4"/>
  <c r="L178" i="4"/>
  <c r="L225" i="4"/>
  <c r="O225" i="4"/>
  <c r="H225" i="4"/>
  <c r="N225" i="4" s="1"/>
  <c r="I225" i="4"/>
  <c r="O180" i="4"/>
  <c r="L180" i="4"/>
  <c r="I180" i="4"/>
  <c r="H180" i="4"/>
  <c r="N180" i="4" s="1"/>
  <c r="F266" i="4"/>
  <c r="D272" i="4"/>
  <c r="D345" i="4" s="1"/>
  <c r="D264" i="4"/>
  <c r="F264" i="4" s="1"/>
  <c r="L223" i="4"/>
  <c r="I223" i="4"/>
  <c r="H223" i="4"/>
  <c r="N223" i="4" s="1"/>
  <c r="O223" i="4"/>
  <c r="T225" i="3"/>
  <c r="S258" i="2"/>
  <c r="T258" i="2"/>
  <c r="S259" i="3"/>
  <c r="T259" i="3"/>
  <c r="S248" i="2"/>
  <c r="T248" i="2"/>
  <c r="S260" i="2"/>
  <c r="T260" i="2"/>
  <c r="T261" i="3"/>
  <c r="S261" i="3"/>
  <c r="T241" i="2"/>
  <c r="S241" i="2"/>
  <c r="T242" i="3"/>
  <c r="S242" i="3"/>
  <c r="C239" i="3"/>
  <c r="S238" i="2"/>
  <c r="T238" i="2"/>
  <c r="T218" i="2"/>
  <c r="S218" i="2"/>
  <c r="T219" i="3"/>
  <c r="S219" i="3"/>
  <c r="S215" i="1"/>
  <c r="C216" i="3"/>
  <c r="C215" i="2"/>
  <c r="S207" i="2"/>
  <c r="T207" i="2"/>
  <c r="S227" i="3"/>
  <c r="T208" i="3"/>
  <c r="S208" i="3"/>
  <c r="T202" i="3"/>
  <c r="S202" i="3"/>
  <c r="T197" i="3"/>
  <c r="S197" i="3"/>
  <c r="T196" i="2"/>
  <c r="S196" i="2"/>
  <c r="T192" i="3"/>
  <c r="S192" i="3"/>
  <c r="T191" i="2"/>
  <c r="S191" i="2"/>
  <c r="S186" i="2"/>
  <c r="T186" i="2"/>
  <c r="T174" i="3"/>
  <c r="S174" i="3"/>
  <c r="T173" i="2"/>
  <c r="S173" i="2"/>
  <c r="T159" i="3"/>
  <c r="S159" i="3"/>
  <c r="S158" i="2"/>
  <c r="T158" i="2"/>
  <c r="S151" i="2"/>
  <c r="T151" i="2"/>
  <c r="S152" i="3"/>
  <c r="T152" i="3"/>
  <c r="S146" i="2"/>
  <c r="T146" i="2"/>
  <c r="S179" i="2"/>
  <c r="T141" i="3"/>
  <c r="S141" i="3"/>
  <c r="T140" i="2"/>
  <c r="S140" i="2"/>
  <c r="T128" i="3"/>
  <c r="S128" i="3"/>
  <c r="T129" i="2"/>
  <c r="S129" i="2"/>
  <c r="C178" i="2"/>
  <c r="T178" i="2" s="1"/>
  <c r="T127" i="2"/>
  <c r="S127" i="2"/>
  <c r="T130" i="3"/>
  <c r="S130" i="3"/>
  <c r="C181" i="3"/>
  <c r="C179" i="3" s="1"/>
  <c r="T120" i="3"/>
  <c r="S120" i="3"/>
  <c r="T180" i="3"/>
  <c r="T112" i="2"/>
  <c r="T113" i="3"/>
  <c r="S113" i="3"/>
  <c r="C268" i="2"/>
  <c r="T268" i="2" s="1"/>
  <c r="T183" i="3"/>
  <c r="S183" i="3"/>
  <c r="T99" i="3"/>
  <c r="S99" i="3"/>
  <c r="C269" i="3"/>
  <c r="S269" i="3" s="1"/>
  <c r="T182" i="2"/>
  <c r="S182" i="2"/>
  <c r="S76" i="2"/>
  <c r="T76" i="2"/>
  <c r="T77" i="3"/>
  <c r="S77" i="3"/>
  <c r="C268" i="3"/>
  <c r="S90" i="3"/>
  <c r="T90" i="3"/>
  <c r="S89" i="3"/>
  <c r="T89" i="3"/>
  <c r="C87" i="3"/>
  <c r="T88" i="3"/>
  <c r="S88" i="3"/>
  <c r="C86" i="2"/>
  <c r="T87" i="2"/>
  <c r="S87" i="2"/>
  <c r="S70" i="2"/>
  <c r="T70" i="2"/>
  <c r="C267" i="2"/>
  <c r="T89" i="2"/>
  <c r="S89" i="2"/>
  <c r="S88" i="2"/>
  <c r="T88" i="2"/>
  <c r="T71" i="3"/>
  <c r="S71" i="3"/>
  <c r="C60" i="2"/>
  <c r="S60" i="2" s="1"/>
  <c r="S63" i="3"/>
  <c r="T63" i="3"/>
  <c r="T62" i="2"/>
  <c r="T64" i="3"/>
  <c r="S64" i="3"/>
  <c r="S63" i="2"/>
  <c r="T63" i="2"/>
  <c r="C61" i="3"/>
  <c r="T24" i="3"/>
  <c r="S24" i="3"/>
  <c r="C25" i="3"/>
  <c r="S15" i="3"/>
  <c r="T15" i="3"/>
  <c r="T13" i="2"/>
  <c r="C12" i="3"/>
  <c r="C23" i="3"/>
  <c r="S13" i="3"/>
  <c r="T13" i="3"/>
  <c r="T25" i="2"/>
  <c r="N274" i="1"/>
  <c r="S274" i="1" s="1"/>
  <c r="M270" i="1"/>
  <c r="T223" i="1"/>
  <c r="O223" i="1"/>
  <c r="I274" i="1"/>
  <c r="I271" i="1"/>
  <c r="S346" i="1"/>
  <c r="W343" i="1"/>
  <c r="W270" i="1"/>
  <c r="K343" i="1"/>
  <c r="G343" i="1"/>
  <c r="R264" i="1"/>
  <c r="R272" i="1"/>
  <c r="R345" i="1" s="1"/>
  <c r="H225" i="1"/>
  <c r="I225" i="1"/>
  <c r="T225" i="1"/>
  <c r="O225" i="1"/>
  <c r="T273" i="1"/>
  <c r="O273" i="1"/>
  <c r="Q272" i="1"/>
  <c r="Q345" i="1" s="1"/>
  <c r="Q264" i="1"/>
  <c r="X343" i="1"/>
  <c r="X270" i="1"/>
  <c r="T271" i="1"/>
  <c r="O271" i="1"/>
  <c r="H347" i="1"/>
  <c r="O274" i="1"/>
  <c r="T274" i="1"/>
  <c r="V343" i="1"/>
  <c r="V270" i="1"/>
  <c r="H223" i="1"/>
  <c r="I223" i="1"/>
  <c r="L346" i="1"/>
  <c r="D272" i="1"/>
  <c r="D264" i="1"/>
  <c r="F264" i="1" s="1"/>
  <c r="L264" i="1" s="1"/>
  <c r="C22" i="2" l="1"/>
  <c r="T23" i="2"/>
  <c r="C344" i="2"/>
  <c r="S344" i="2" s="1"/>
  <c r="S12" i="2"/>
  <c r="F272" i="1"/>
  <c r="L272" i="1" s="1"/>
  <c r="D345" i="1"/>
  <c r="F345" i="1" s="1"/>
  <c r="F345" i="4"/>
  <c r="D343" i="4"/>
  <c r="F343" i="4" s="1"/>
  <c r="M343" i="1"/>
  <c r="I264" i="4"/>
  <c r="H264" i="4"/>
  <c r="N264" i="4" s="1"/>
  <c r="L264" i="4"/>
  <c r="O264" i="4"/>
  <c r="F272" i="4"/>
  <c r="D270" i="4"/>
  <c r="F270" i="4" s="1"/>
  <c r="I266" i="4"/>
  <c r="H266" i="4"/>
  <c r="N266" i="4" s="1"/>
  <c r="L266" i="4"/>
  <c r="O266" i="4"/>
  <c r="N344" i="1"/>
  <c r="S344" i="1" s="1"/>
  <c r="N347" i="1"/>
  <c r="S347" i="1" s="1"/>
  <c r="S239" i="3"/>
  <c r="T239" i="3"/>
  <c r="S215" i="2"/>
  <c r="T215" i="2"/>
  <c r="C225" i="2"/>
  <c r="C264" i="2" s="1"/>
  <c r="C213" i="2"/>
  <c r="T216" i="3"/>
  <c r="S216" i="3"/>
  <c r="C226" i="3"/>
  <c r="C214" i="3"/>
  <c r="S178" i="2"/>
  <c r="S181" i="3"/>
  <c r="T181" i="3"/>
  <c r="T180" i="2"/>
  <c r="S180" i="2"/>
  <c r="S268" i="2"/>
  <c r="C274" i="2"/>
  <c r="T269" i="3"/>
  <c r="S179" i="3"/>
  <c r="T179" i="3"/>
  <c r="T86" i="2"/>
  <c r="S86" i="2"/>
  <c r="T266" i="3"/>
  <c r="S266" i="3"/>
  <c r="C273" i="2"/>
  <c r="C346" i="2" s="1"/>
  <c r="S346" i="2" s="1"/>
  <c r="T267" i="2"/>
  <c r="S267" i="2"/>
  <c r="C274" i="3"/>
  <c r="C347" i="3" s="1"/>
  <c r="S347" i="3" s="1"/>
  <c r="T268" i="3"/>
  <c r="S268" i="3"/>
  <c r="T265" i="2"/>
  <c r="S265" i="2"/>
  <c r="S87" i="3"/>
  <c r="T87" i="3"/>
  <c r="T60" i="2"/>
  <c r="S61" i="3"/>
  <c r="T61" i="3"/>
  <c r="T25" i="3"/>
  <c r="S25" i="3"/>
  <c r="C275" i="3"/>
  <c r="S12" i="3"/>
  <c r="T12" i="3"/>
  <c r="S23" i="3"/>
  <c r="C22" i="3"/>
  <c r="S345" i="3"/>
  <c r="T23" i="3"/>
  <c r="N223" i="1"/>
  <c r="S223" i="1" s="1"/>
  <c r="N225" i="1"/>
  <c r="S225" i="1" s="1"/>
  <c r="S22" i="2"/>
  <c r="T22" i="2"/>
  <c r="T264" i="1"/>
  <c r="T347" i="1"/>
  <c r="O347" i="1"/>
  <c r="I344" i="1"/>
  <c r="H264" i="1"/>
  <c r="I264" i="1"/>
  <c r="R343" i="1"/>
  <c r="R270" i="1"/>
  <c r="Q270" i="1"/>
  <c r="L344" i="1"/>
  <c r="D270" i="1"/>
  <c r="F270" i="1" s="1"/>
  <c r="L270" i="1" s="1"/>
  <c r="T346" i="1"/>
  <c r="O346" i="1"/>
  <c r="T344" i="1"/>
  <c r="O344" i="1"/>
  <c r="H266" i="1"/>
  <c r="I266" i="1"/>
  <c r="O266" i="1"/>
  <c r="T266" i="1"/>
  <c r="O264" i="1"/>
  <c r="C348" i="3" l="1"/>
  <c r="S348" i="3" s="1"/>
  <c r="S275" i="3"/>
  <c r="S271" i="2"/>
  <c r="T271" i="2"/>
  <c r="T274" i="2"/>
  <c r="C347" i="2"/>
  <c r="S347" i="2" s="1"/>
  <c r="S273" i="3"/>
  <c r="C346" i="3"/>
  <c r="H343" i="4"/>
  <c r="N343" i="4" s="1"/>
  <c r="I343" i="4"/>
  <c r="L343" i="4"/>
  <c r="O343" i="4"/>
  <c r="H345" i="4"/>
  <c r="N345" i="4" s="1"/>
  <c r="I345" i="4"/>
  <c r="L345" i="4"/>
  <c r="O345" i="4"/>
  <c r="O270" i="4"/>
  <c r="I270" i="4"/>
  <c r="H270" i="4"/>
  <c r="N270" i="4" s="1"/>
  <c r="L270" i="4"/>
  <c r="I272" i="4"/>
  <c r="O272" i="4"/>
  <c r="H272" i="4"/>
  <c r="N272" i="4" s="1"/>
  <c r="L272" i="4"/>
  <c r="T214" i="3"/>
  <c r="S214" i="3"/>
  <c r="S213" i="2"/>
  <c r="T213" i="2"/>
  <c r="T266" i="2"/>
  <c r="T226" i="3"/>
  <c r="S226" i="3"/>
  <c r="C224" i="3"/>
  <c r="C223" i="2"/>
  <c r="T225" i="2"/>
  <c r="S225" i="2"/>
  <c r="S266" i="2"/>
  <c r="S267" i="3"/>
  <c r="T273" i="3"/>
  <c r="T267" i="3"/>
  <c r="C265" i="3"/>
  <c r="S265" i="3" s="1"/>
  <c r="S274" i="2"/>
  <c r="S274" i="3"/>
  <c r="T274" i="3"/>
  <c r="S273" i="2"/>
  <c r="T273" i="2"/>
  <c r="T264" i="2"/>
  <c r="S264" i="2"/>
  <c r="T275" i="3"/>
  <c r="C271" i="3"/>
  <c r="S272" i="3"/>
  <c r="T272" i="3"/>
  <c r="S22" i="3"/>
  <c r="T22" i="3"/>
  <c r="N264" i="1"/>
  <c r="S264" i="1" s="1"/>
  <c r="N266" i="1"/>
  <c r="S266" i="1" s="1"/>
  <c r="O270" i="1"/>
  <c r="H270" i="1"/>
  <c r="N270" i="1" s="1"/>
  <c r="S270" i="1" s="1"/>
  <c r="T270" i="1"/>
  <c r="H272" i="1"/>
  <c r="O272" i="1"/>
  <c r="I272" i="1"/>
  <c r="D343" i="1"/>
  <c r="F343" i="1" s="1"/>
  <c r="Q343" i="1"/>
  <c r="I270" i="1"/>
  <c r="T272" i="1"/>
  <c r="S271" i="3" l="1"/>
  <c r="C344" i="3"/>
  <c r="T344" i="3" s="1"/>
  <c r="S346" i="3"/>
  <c r="S344" i="3" s="1"/>
  <c r="T224" i="3"/>
  <c r="S224" i="3"/>
  <c r="S223" i="2"/>
  <c r="T223" i="2"/>
  <c r="T265" i="3"/>
  <c r="T271" i="3"/>
  <c r="N272" i="1"/>
  <c r="S272" i="1" s="1"/>
  <c r="T343" i="1"/>
  <c r="H345" i="1"/>
  <c r="L345" i="1"/>
  <c r="I345" i="1"/>
  <c r="O345" i="1"/>
  <c r="T345" i="1"/>
  <c r="N345" i="1" l="1"/>
  <c r="S345" i="1" s="1"/>
  <c r="S343" i="1" s="1"/>
  <c r="H343" i="1"/>
  <c r="N343" i="1" s="1"/>
  <c r="I343" i="1"/>
  <c r="L343" i="1"/>
  <c r="O343" i="1"/>
  <c r="C270" i="2"/>
  <c r="S270" i="2" s="1"/>
  <c r="S272" i="2"/>
  <c r="T272" i="2"/>
  <c r="C345" i="2"/>
  <c r="S345" i="2" s="1"/>
  <c r="S343" i="2" s="1"/>
  <c r="C343" i="2" l="1"/>
  <c r="T270" i="2"/>
  <c r="M9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430-G1</author>
  </authors>
  <commentList>
    <comment ref="A1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430-G1:</t>
        </r>
        <r>
          <rPr>
            <sz val="9"/>
            <color indexed="81"/>
            <rFont val="Tahoma"/>
            <family val="2"/>
          </rPr>
          <t xml:space="preserve">
Central Office Only</t>
        </r>
      </text>
    </comment>
    <comment ref="A27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430-G1:</t>
        </r>
        <r>
          <rPr>
            <sz val="9"/>
            <color indexed="81"/>
            <rFont val="Tahoma"/>
            <family val="2"/>
          </rPr>
          <t xml:space="preserve">
Central Office -CMF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430-G1</author>
  </authors>
  <commentList>
    <comment ref="A17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430-G1:</t>
        </r>
        <r>
          <rPr>
            <sz val="9"/>
            <color indexed="81"/>
            <rFont val="Tahoma"/>
            <family val="2"/>
          </rPr>
          <t xml:space="preserve">
Central Office Only</t>
        </r>
      </text>
    </comment>
    <comment ref="A27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430-G1:</t>
        </r>
        <r>
          <rPr>
            <sz val="9"/>
            <color indexed="81"/>
            <rFont val="Tahoma"/>
            <family val="2"/>
          </rPr>
          <t xml:space="preserve">
Central Office -CMF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430-G1</author>
  </authors>
  <commentList>
    <comment ref="A17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430-G1:</t>
        </r>
        <r>
          <rPr>
            <sz val="9"/>
            <color indexed="81"/>
            <rFont val="Tahoma"/>
            <family val="2"/>
          </rPr>
          <t xml:space="preserve">
Central Office Only</t>
        </r>
      </text>
    </comment>
    <comment ref="A27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430-G1:</t>
        </r>
        <r>
          <rPr>
            <sz val="9"/>
            <color indexed="81"/>
            <rFont val="Tahoma"/>
            <family val="2"/>
          </rPr>
          <t xml:space="preserve">
Central Office -CMF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430-G1</author>
  </authors>
  <commentList>
    <comment ref="A17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430-G1:</t>
        </r>
        <r>
          <rPr>
            <sz val="9"/>
            <color indexed="81"/>
            <rFont val="Tahoma"/>
            <family val="2"/>
          </rPr>
          <t xml:space="preserve">
Central Office Only</t>
        </r>
      </text>
    </comment>
    <comment ref="A27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430-G1:</t>
        </r>
        <r>
          <rPr>
            <sz val="9"/>
            <color indexed="81"/>
            <rFont val="Tahoma"/>
            <family val="2"/>
          </rPr>
          <t xml:space="preserve">
Central Office -CMF</t>
        </r>
      </text>
    </comment>
  </commentList>
</comments>
</file>

<file path=xl/sharedStrings.xml><?xml version="1.0" encoding="utf-8"?>
<sst xmlns="http://schemas.openxmlformats.org/spreadsheetml/2006/main" count="1207" uniqueCount="175">
  <si>
    <t>Department of Social Welfare and Development</t>
  </si>
  <si>
    <t>Cash Position Report</t>
  </si>
  <si>
    <t>Allocation per MDP</t>
  </si>
  <si>
    <t xml:space="preserve">Current </t>
  </si>
  <si>
    <t xml:space="preserve">% of </t>
  </si>
  <si>
    <t>Disbursement thru Common Fund</t>
  </si>
  <si>
    <t>Balance</t>
  </si>
  <si>
    <t>% of Utiliz</t>
  </si>
  <si>
    <t xml:space="preserve">NCA </t>
  </si>
  <si>
    <t>% of Utilization</t>
  </si>
  <si>
    <t>Additional Releases</t>
  </si>
  <si>
    <t>Program/Activity/Project</t>
  </si>
  <si>
    <t>Beginning Balance</t>
  </si>
  <si>
    <t>NCA</t>
  </si>
  <si>
    <t>NTA</t>
  </si>
  <si>
    <t>Disbursement</t>
  </si>
  <si>
    <t>Balances</t>
  </si>
  <si>
    <t>Utiliz</t>
  </si>
  <si>
    <t>Accounts Payable</t>
  </si>
  <si>
    <t>Total</t>
  </si>
  <si>
    <t>for the Month</t>
  </si>
  <si>
    <t>for the Quarter</t>
  </si>
  <si>
    <t>(x)</t>
  </si>
  <si>
    <t>(1)</t>
  </si>
  <si>
    <t>(2)</t>
  </si>
  <si>
    <t>(b)</t>
  </si>
  <si>
    <t>(a)-(b)=(c)</t>
  </si>
  <si>
    <t>A. PROGRAM</t>
  </si>
  <si>
    <t>I. General Administration and Support</t>
  </si>
  <si>
    <t>a. General Management &amp; Supervision</t>
  </si>
  <si>
    <t>100000100001000</t>
  </si>
  <si>
    <t xml:space="preserve">                     Personnel Services</t>
  </si>
  <si>
    <t xml:space="preserve">                     Maint. &amp; Other Operating Expenses</t>
  </si>
  <si>
    <t xml:space="preserve">                     Capital Outlay</t>
  </si>
  <si>
    <t>b.  Administration of Personnel Benefits</t>
  </si>
  <si>
    <t>100000100002000</t>
  </si>
  <si>
    <t>Sub-total, Gen. Adm. and Support</t>
  </si>
  <si>
    <t>II.  Support to Operations</t>
  </si>
  <si>
    <t>a. Information and Communication Technology Service Management</t>
  </si>
  <si>
    <t>200000100001000</t>
  </si>
  <si>
    <t>b.  Social Marketing Services</t>
  </si>
  <si>
    <t>200000100002000</t>
  </si>
  <si>
    <t>c.  Social Technology Development and Enhancement</t>
  </si>
  <si>
    <t>200000100003000</t>
  </si>
  <si>
    <t>d.  Formulation and development of plans and policies</t>
  </si>
  <si>
    <t>200000100004000</t>
  </si>
  <si>
    <t>Locally-Funded Projects</t>
  </si>
  <si>
    <t>200000200004000</t>
  </si>
  <si>
    <t>Sub-total, Support to Operations</t>
  </si>
  <si>
    <t>III.  Operations</t>
  </si>
  <si>
    <t>OO 1 : Well-being of poor families improved</t>
  </si>
  <si>
    <t>1.  Pantawid Pamilya (Implementation of Conditional Cash  Transfer)</t>
  </si>
  <si>
    <t>310100100001000</t>
  </si>
  <si>
    <t xml:space="preserve">                     Financial Expenses</t>
  </si>
  <si>
    <t>2.  Sustainable Livelihood Program</t>
  </si>
  <si>
    <t>310100100002000</t>
  </si>
  <si>
    <t>Sub-total, OO 1</t>
  </si>
  <si>
    <t>OO 2 : Rights of the poor and vulnerable sectors promoted and protected</t>
  </si>
  <si>
    <t>PROTECTIVE SOCIAL WELFARE PROGRAM</t>
  </si>
  <si>
    <t xml:space="preserve"> RESIDENTIAL AND NON-RESIDENTIAL CARE SUB-PROGRAM</t>
  </si>
  <si>
    <t>1.  Provision of services for center-based clients</t>
  </si>
  <si>
    <t>320101100001000</t>
  </si>
  <si>
    <t>SUPPLEMENTARY FEEDING SUB-PROGRAM</t>
  </si>
  <si>
    <t>2.  Supplementary Feeding Program</t>
  </si>
  <si>
    <t>320102100001000</t>
  </si>
  <si>
    <t xml:space="preserve"> SOCIAL WELFARE FOR SENIOR   CITIZENS SUB-PROGRAM</t>
  </si>
  <si>
    <t>3.  Social Pension for Indigent Senior Citizens</t>
  </si>
  <si>
    <t>320103100001000</t>
  </si>
  <si>
    <t>4.   IMPLEMENTATION OF R.A. 10868 or THE CENTENARIANS ACT OF 2016</t>
  </si>
  <si>
    <t>320103100002000</t>
  </si>
  <si>
    <t>PROTECTIVE PROGRAMS FOR   INDIVIDUALS AND FAMILIES IN ESPECIALLY DIFFICULT CIRCUMSTANCES SUB-PROGRAM</t>
  </si>
  <si>
    <t>5.  Protective services for individuals and families in especially difficult circumstances</t>
  </si>
  <si>
    <t>320104100001000</t>
  </si>
  <si>
    <t>6.  Assistance to Persons with Disability and Older Persons</t>
  </si>
  <si>
    <t>320104100002000</t>
  </si>
  <si>
    <t xml:space="preserve">  Locally-Funded Projects</t>
  </si>
  <si>
    <t>7.  Comprehensive Project for Street Children, Street Families and IPs, Especially Badjaus</t>
  </si>
  <si>
    <t>320104200001000</t>
  </si>
  <si>
    <t>8.  Reducing Vulnerabilities of Children from Hunger and Malnutritionin ARMM or Bangsamoro Umpungan sa Nutrisyon (BangUN)</t>
  </si>
  <si>
    <t>320104200002000</t>
  </si>
  <si>
    <t>9.  Tax Reform Cash Transfer</t>
  </si>
  <si>
    <t>320104200003000</t>
  </si>
  <si>
    <t>SOCIAL WELFARE FOR DISTRESSED OVERSEAS FILIPINOS AND TRAFFICKED PERSONS SUB-PROGRAM</t>
  </si>
  <si>
    <t>10.   Services to Distressed Overseas Filipinos</t>
  </si>
  <si>
    <t>320105100001000</t>
  </si>
  <si>
    <t>11.  Services for Displaced Person (Deportees)</t>
  </si>
  <si>
    <t>320105100002000</t>
  </si>
  <si>
    <t>12.   Recovery and Reintegration Program for Trafficked Persons</t>
  </si>
  <si>
    <t>320105100003000</t>
  </si>
  <si>
    <t>13.  Program Management and Monitoring</t>
  </si>
  <si>
    <t>320105100004000</t>
  </si>
  <si>
    <t>Sub-total, OO 2</t>
  </si>
  <si>
    <t>OO 3 : Immediate relief and early recovery of disaster victims/ survivors ensured</t>
  </si>
  <si>
    <t>1.   Disaster response and rehabilitation  program</t>
  </si>
  <si>
    <t>330100100001000</t>
  </si>
  <si>
    <t xml:space="preserve">2.   National Resource Operation </t>
  </si>
  <si>
    <t>330100100002000</t>
  </si>
  <si>
    <t>3.   Quick Response Fund</t>
  </si>
  <si>
    <t>330100100003000</t>
  </si>
  <si>
    <t>4.   Purchase of Mobile Community Kitchens</t>
  </si>
  <si>
    <t>5.   Implementation and Monitoring of PAMANA Program Peace and Development</t>
  </si>
  <si>
    <t>330100200001000</t>
  </si>
  <si>
    <t xml:space="preserve">                      Maint. &amp; Other Operating Expenses</t>
  </si>
  <si>
    <t xml:space="preserve">                      Capital Outlay</t>
  </si>
  <si>
    <t xml:space="preserve"> </t>
  </si>
  <si>
    <t xml:space="preserve"> 6.    Implementation and Monitoring of PAMANA Program DSWD/LGU Led Livelihood</t>
  </si>
  <si>
    <t>330100200002000</t>
  </si>
  <si>
    <t>Implementation of Various Programs/Projects for LGUs</t>
  </si>
  <si>
    <t>Sub-total, OO 3</t>
  </si>
  <si>
    <t>OO 4 : Continuing compliance of Social Welfare and Development Agencies (SWDAs) to standards in the delivery of social welfare services ensured</t>
  </si>
  <si>
    <t>SOCIAL WELFARE AND DEVELOPMENT AGENCIES REGULATORY PROGRAM</t>
  </si>
  <si>
    <t>1.  Standards-setting, licensing, accreditation and monitoring services</t>
  </si>
  <si>
    <t>340100100001000</t>
  </si>
  <si>
    <t>Sub-total, OO 4</t>
  </si>
  <si>
    <t>OO 5 : Delivery of Social Welfare and Development (SWD) programs by LGUs through Local Social Welfare and Development Offices (LSWDOs) improved</t>
  </si>
  <si>
    <t>SOCIAL WELFARE AND DEVELOPMENT TECHNICAL ASSISTANCE AND RESOURCE AUGMENTATION PROGRAM</t>
  </si>
  <si>
    <t>1.  Provision of technical/advisory assistance and related services</t>
  </si>
  <si>
    <t>350100100001000</t>
  </si>
  <si>
    <t>2.  Provision of capability training programs</t>
  </si>
  <si>
    <t>350100100002000</t>
  </si>
  <si>
    <t>Sub-total, OO 5</t>
  </si>
  <si>
    <t>Sub-total,  Operations</t>
  </si>
  <si>
    <t>TOTAL,  PROGRAMS AND ACTIVITIES</t>
  </si>
  <si>
    <t xml:space="preserve">OTHERS </t>
  </si>
  <si>
    <t>Unprogrammed PS (MDP vs. NCA)</t>
  </si>
  <si>
    <t>Variance of MOOE (MDP vs. NCA)</t>
  </si>
  <si>
    <t>Retirement and Life Insurance Premiums (RLIP)</t>
  </si>
  <si>
    <t>GRAND TOTAL,  PROGRAMS, ACTIVITIES AND OTHERS</t>
  </si>
  <si>
    <t>Prepared by</t>
  </si>
  <si>
    <t>Approved by:</t>
  </si>
  <si>
    <t>(e)</t>
  </si>
  <si>
    <t>PBB</t>
  </si>
  <si>
    <t>Continuing</t>
  </si>
  <si>
    <t>(f)</t>
  </si>
  <si>
    <t>Total  Allocation</t>
  </si>
  <si>
    <t>(1)+(2)=(a)</t>
  </si>
  <si>
    <t>[(e)+(f)]/(a)=(g)</t>
  </si>
  <si>
    <t>(b)+(e)+(f)=(h)</t>
  </si>
  <si>
    <t>(c)-'(e)-(f)=(i)</t>
  </si>
  <si>
    <t>(h)/(a)=(j)</t>
  </si>
  <si>
    <t>(k)</t>
  </si>
  <si>
    <t>(l)</t>
  </si>
  <si>
    <t>(x)+(i)+(k)+(l)=(m)</t>
  </si>
  <si>
    <t>Lapsed/Unutilized</t>
  </si>
  <si>
    <t>(b)/(a)= (d)</t>
  </si>
  <si>
    <t>Certified Correct by</t>
  </si>
  <si>
    <t>% of</t>
  </si>
  <si>
    <t>[(e)+(f)]/(a)= (g)</t>
  </si>
  <si>
    <t>(h)/[(x)+(a)+(k)+(l)]= (n)</t>
  </si>
  <si>
    <t>May</t>
  </si>
  <si>
    <t>June</t>
  </si>
  <si>
    <t>April</t>
  </si>
  <si>
    <t>200000200001000</t>
  </si>
  <si>
    <t>Field Office -CAR</t>
  </si>
  <si>
    <t>Regular MDS Account No. 2022-9018-35</t>
  </si>
  <si>
    <t>OLIVE B. LABUTEN</t>
  </si>
  <si>
    <t>WILBOURN B. BACOLONG</t>
  </si>
  <si>
    <t>Accountant III</t>
  </si>
  <si>
    <t>AO III</t>
  </si>
  <si>
    <t>Field Office-CAR</t>
  </si>
  <si>
    <t>For the month ended April 30, 2021</t>
  </si>
  <si>
    <t>For the month ended May 31, 2021</t>
  </si>
  <si>
    <t>For the month ended June 30, 2021</t>
  </si>
  <si>
    <t>For the quarter ended June 30, 2021</t>
  </si>
  <si>
    <t>Regional Director</t>
  </si>
  <si>
    <t>ARNEL B. GARCIA, CESO II</t>
  </si>
  <si>
    <t>e. Enhanced Partnership Against Hunger and Poverty (EPAHP)</t>
  </si>
  <si>
    <t>200000100005000</t>
  </si>
  <si>
    <t>f.  National Household Targeting System for Poverty Reduction (NHTS-PR)</t>
  </si>
  <si>
    <t>3. Kalahi-CIDSS-Kapangyarihan at Kaunlaran sa Barangay</t>
  </si>
  <si>
    <t>310100200002000</t>
  </si>
  <si>
    <t>ROSE C. MOLDERO</t>
  </si>
  <si>
    <t>AO V</t>
  </si>
  <si>
    <t xml:space="preserve">  </t>
  </si>
  <si>
    <t>AO V/Head, Cash Section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</si>
</sst>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b/>
      <sz val="8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8"/>
      <name val="Arial"/>
      <family val="2"/>
    </font>
    <font>
      <sz val="9"/>
      <color indexed="8"/>
      <name val="Tahoma"/>
      <family val="2"/>
    </font>
    <font>
      <sz val="10"/>
      <color indexed="8"/>
      <name val="Arial"/>
      <family val="2"/>
    </font>
    <font>
      <sz val="9"/>
      <color indexed="8"/>
      <name val="Tahoma"/>
      <family val="2"/>
    </font>
    <font>
      <sz val="10"/>
      <color indexed="8"/>
      <name val="Calibri"/>
      <family val="2"/>
    </font>
    <font>
      <sz val="10"/>
      <color indexed="8"/>
      <name val="Tahoma"/>
      <family val="2"/>
    </font>
    <font>
      <sz val="8"/>
      <color indexed="8"/>
      <name val="Tahoma"/>
      <family val="2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0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11" fillId="0" borderId="0"/>
    <xf numFmtId="43" fontId="12" fillId="0" borderId="0" applyFont="0" applyFill="0" applyBorder="0" applyAlignment="0" applyProtection="0"/>
    <xf numFmtId="0" fontId="13" fillId="0" borderId="0"/>
    <xf numFmtId="43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" fillId="0" borderId="0"/>
  </cellStyleXfs>
  <cellXfs count="272">
    <xf numFmtId="0" fontId="0" fillId="0" borderId="0" xfId="0"/>
    <xf numFmtId="43" fontId="2" fillId="0" borderId="0" xfId="1" applyFont="1" applyFill="1"/>
    <xf numFmtId="43" fontId="2" fillId="0" borderId="3" xfId="1" applyFont="1" applyFill="1" applyBorder="1" applyAlignment="1">
      <alignment wrapText="1"/>
    </xf>
    <xf numFmtId="43" fontId="2" fillId="0" borderId="10" xfId="1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43" fontId="2" fillId="0" borderId="4" xfId="1" applyFont="1" applyFill="1" applyBorder="1" applyAlignment="1">
      <alignment horizontal="center" wrapText="1"/>
    </xf>
    <xf numFmtId="43" fontId="3" fillId="0" borderId="4" xfId="1" applyFont="1" applyFill="1" applyBorder="1"/>
    <xf numFmtId="43" fontId="2" fillId="0" borderId="4" xfId="1" applyFont="1" applyFill="1" applyBorder="1"/>
    <xf numFmtId="43" fontId="4" fillId="0" borderId="4" xfId="1" applyFont="1" applyFill="1" applyBorder="1"/>
    <xf numFmtId="43" fontId="5" fillId="0" borderId="4" xfId="1" applyFont="1" applyFill="1" applyBorder="1"/>
    <xf numFmtId="0" fontId="6" fillId="0" borderId="0" xfId="0" applyFont="1" applyFill="1" applyAlignment="1"/>
    <xf numFmtId="0" fontId="6" fillId="0" borderId="4" xfId="0" applyFont="1" applyFill="1" applyBorder="1" applyAlignment="1"/>
    <xf numFmtId="43" fontId="3" fillId="0" borderId="4" xfId="0" applyNumberFormat="1" applyFont="1" applyFill="1" applyBorder="1"/>
    <xf numFmtId="43" fontId="3" fillId="0" borderId="0" xfId="1" applyFont="1" applyFill="1"/>
    <xf numFmtId="43" fontId="2" fillId="0" borderId="0" xfId="1" applyFont="1" applyFill="1" applyProtection="1"/>
    <xf numFmtId="43" fontId="2" fillId="0" borderId="3" xfId="1" applyFont="1" applyFill="1" applyBorder="1" applyAlignment="1" applyProtection="1">
      <alignment wrapText="1"/>
    </xf>
    <xf numFmtId="43" fontId="2" fillId="0" borderId="10" xfId="1" applyFont="1" applyFill="1" applyBorder="1" applyAlignment="1" applyProtection="1">
      <alignment horizontal="center" wrapText="1"/>
    </xf>
    <xf numFmtId="0" fontId="2" fillId="0" borderId="10" xfId="0" applyFont="1" applyFill="1" applyBorder="1" applyAlignment="1" applyProtection="1">
      <alignment horizontal="center" wrapText="1"/>
    </xf>
    <xf numFmtId="43" fontId="3" fillId="0" borderId="4" xfId="1" applyFont="1" applyFill="1" applyBorder="1" applyProtection="1"/>
    <xf numFmtId="43" fontId="2" fillId="0" borderId="4" xfId="1" applyFont="1" applyFill="1" applyBorder="1" applyProtection="1"/>
    <xf numFmtId="43" fontId="3" fillId="0" borderId="4" xfId="1" applyFont="1" applyFill="1" applyBorder="1" applyProtection="1">
      <protection locked="0"/>
    </xf>
    <xf numFmtId="43" fontId="3" fillId="0" borderId="4" xfId="0" applyNumberFormat="1" applyFont="1" applyFill="1" applyBorder="1" applyProtection="1"/>
    <xf numFmtId="43" fontId="3" fillId="0" borderId="0" xfId="1" applyFont="1" applyFill="1" applyProtection="1"/>
    <xf numFmtId="0" fontId="3" fillId="0" borderId="0" xfId="0" applyFont="1" applyFill="1" applyAlignment="1"/>
    <xf numFmtId="0" fontId="2" fillId="0" borderId="0" xfId="0" applyFont="1" applyFill="1"/>
    <xf numFmtId="0" fontId="8" fillId="0" borderId="0" xfId="0" applyFont="1" applyFill="1" applyAlignment="1">
      <alignment horizontal="center"/>
    </xf>
    <xf numFmtId="10" fontId="2" fillId="0" borderId="0" xfId="2" applyNumberFormat="1" applyFont="1" applyFill="1" applyAlignment="1">
      <alignment horizontal="center"/>
    </xf>
    <xf numFmtId="43" fontId="2" fillId="0" borderId="0" xfId="1" applyFont="1" applyFill="1" applyAlignment="1">
      <alignment horizontal="center"/>
    </xf>
    <xf numFmtId="10" fontId="2" fillId="0" borderId="0" xfId="2" applyNumberFormat="1" applyFont="1" applyFill="1" applyAlignment="1">
      <alignment horizontal="center" vertical="center"/>
    </xf>
    <xf numFmtId="10" fontId="2" fillId="0" borderId="0" xfId="2" applyNumberFormat="1" applyFont="1" applyFill="1"/>
    <xf numFmtId="0" fontId="2" fillId="0" borderId="1" xfId="0" applyFont="1" applyFill="1" applyBorder="1" applyAlignment="1">
      <alignment wrapText="1"/>
    </xf>
    <xf numFmtId="0" fontId="8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10" fontId="2" fillId="0" borderId="3" xfId="2" applyNumberFormat="1" applyFont="1" applyFill="1" applyBorder="1" applyAlignment="1">
      <alignment horizontal="center" wrapText="1"/>
    </xf>
    <xf numFmtId="10" fontId="2" fillId="0" borderId="5" xfId="2" applyNumberFormat="1" applyFont="1" applyFill="1" applyBorder="1" applyAlignment="1">
      <alignment horizontal="center" wrapText="1"/>
    </xf>
    <xf numFmtId="0" fontId="2" fillId="0" borderId="3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wrapText="1"/>
    </xf>
    <xf numFmtId="0" fontId="8" fillId="0" borderId="9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10" fontId="2" fillId="0" borderId="10" xfId="2" applyNumberFormat="1" applyFont="1" applyFill="1" applyBorder="1" applyAlignment="1">
      <alignment horizontal="center" wrapText="1"/>
    </xf>
    <xf numFmtId="10" fontId="2" fillId="0" borderId="11" xfId="2" applyNumberFormat="1" applyFont="1" applyFill="1" applyBorder="1" applyAlignment="1">
      <alignment horizontal="center" wrapText="1"/>
    </xf>
    <xf numFmtId="10" fontId="2" fillId="0" borderId="10" xfId="2" applyNumberFormat="1" applyFont="1" applyFill="1" applyBorder="1" applyAlignment="1">
      <alignment horizontal="center" vertical="center" wrapText="1"/>
    </xf>
    <xf numFmtId="0" fontId="2" fillId="0" borderId="4" xfId="0" applyFont="1" applyFill="1" applyBorder="1"/>
    <xf numFmtId="0" fontId="6" fillId="0" borderId="7" xfId="0" applyFont="1" applyFill="1" applyBorder="1" applyAlignment="1">
      <alignment horizontal="center" wrapText="1"/>
    </xf>
    <xf numFmtId="43" fontId="3" fillId="0" borderId="4" xfId="1" applyFont="1" applyFill="1" applyBorder="1" applyAlignment="1">
      <alignment horizontal="center"/>
    </xf>
    <xf numFmtId="0" fontId="2" fillId="0" borderId="6" xfId="0" applyFont="1" applyFill="1" applyBorder="1"/>
    <xf numFmtId="0" fontId="8" fillId="0" borderId="7" xfId="0" applyFont="1" applyFill="1" applyBorder="1" applyAlignment="1">
      <alignment horizontal="center"/>
    </xf>
    <xf numFmtId="10" fontId="3" fillId="0" borderId="4" xfId="2" applyNumberFormat="1" applyFont="1" applyFill="1" applyBorder="1" applyAlignment="1">
      <alignment horizontal="center"/>
    </xf>
    <xf numFmtId="0" fontId="3" fillId="0" borderId="4" xfId="0" applyFont="1" applyFill="1" applyBorder="1"/>
    <xf numFmtId="10" fontId="3" fillId="0" borderId="4" xfId="2" applyNumberFormat="1" applyFont="1" applyFill="1" applyBorder="1" applyAlignment="1">
      <alignment horizontal="center" vertical="center"/>
    </xf>
    <xf numFmtId="0" fontId="3" fillId="0" borderId="0" xfId="0" applyFont="1" applyFill="1"/>
    <xf numFmtId="10" fontId="3" fillId="0" borderId="4" xfId="2" applyNumberFormat="1" applyFont="1" applyFill="1" applyBorder="1"/>
    <xf numFmtId="0" fontId="2" fillId="0" borderId="6" xfId="0" applyFont="1" applyFill="1" applyBorder="1" applyAlignment="1">
      <alignment horizontal="left" wrapText="1" indent="2"/>
    </xf>
    <xf numFmtId="43" fontId="2" fillId="0" borderId="4" xfId="1" applyFont="1" applyFill="1" applyBorder="1" applyAlignment="1"/>
    <xf numFmtId="10" fontId="2" fillId="0" borderId="4" xfId="2" applyNumberFormat="1" applyFont="1" applyFill="1" applyBorder="1" applyAlignment="1">
      <alignment horizontal="center"/>
    </xf>
    <xf numFmtId="0" fontId="2" fillId="0" borderId="0" xfId="0" applyFont="1" applyFill="1" applyAlignment="1"/>
    <xf numFmtId="43" fontId="2" fillId="0" borderId="4" xfId="0" applyNumberFormat="1" applyFont="1" applyFill="1" applyBorder="1" applyAlignment="1"/>
    <xf numFmtId="0" fontId="4" fillId="0" borderId="6" xfId="0" applyFont="1" applyFill="1" applyBorder="1"/>
    <xf numFmtId="10" fontId="4" fillId="0" borderId="4" xfId="2" applyNumberFormat="1" applyFont="1" applyFill="1" applyBorder="1" applyAlignment="1">
      <alignment horizontal="center"/>
    </xf>
    <xf numFmtId="43" fontId="4" fillId="0" borderId="4" xfId="1" applyFont="1" applyFill="1" applyBorder="1" applyAlignment="1">
      <alignment horizontal="center"/>
    </xf>
    <xf numFmtId="10" fontId="4" fillId="0" borderId="4" xfId="2" applyNumberFormat="1" applyFont="1" applyFill="1" applyBorder="1" applyAlignment="1">
      <alignment horizontal="center" vertical="center"/>
    </xf>
    <xf numFmtId="0" fontId="4" fillId="0" borderId="0" xfId="0" applyFont="1" applyFill="1"/>
    <xf numFmtId="43" fontId="5" fillId="0" borderId="4" xfId="0" applyNumberFormat="1" applyFont="1" applyFill="1" applyBorder="1" applyAlignment="1"/>
    <xf numFmtId="10" fontId="5" fillId="0" borderId="4" xfId="2" applyNumberFormat="1" applyFont="1" applyFill="1" applyBorder="1" applyAlignment="1">
      <alignment horizontal="center"/>
    </xf>
    <xf numFmtId="0" fontId="4" fillId="0" borderId="4" xfId="0" applyFont="1" applyFill="1" applyBorder="1"/>
    <xf numFmtId="0" fontId="3" fillId="0" borderId="6" xfId="0" applyFont="1" applyFill="1" applyBorder="1"/>
    <xf numFmtId="0" fontId="6" fillId="0" borderId="7" xfId="0" applyFont="1" applyFill="1" applyBorder="1" applyAlignment="1">
      <alignment horizontal="center"/>
    </xf>
    <xf numFmtId="10" fontId="4" fillId="0" borderId="4" xfId="2" applyNumberFormat="1" applyFont="1" applyFill="1" applyBorder="1"/>
    <xf numFmtId="0" fontId="2" fillId="0" borderId="6" xfId="0" applyFont="1" applyFill="1" applyBorder="1" applyAlignment="1">
      <alignment horizontal="left" indent="2"/>
    </xf>
    <xf numFmtId="10" fontId="2" fillId="0" borderId="4" xfId="2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wrapText="1" indent="3"/>
    </xf>
    <xf numFmtId="43" fontId="2" fillId="0" borderId="4" xfId="1" applyFont="1" applyFill="1" applyBorder="1" applyAlignment="1">
      <alignment horizontal="center"/>
    </xf>
    <xf numFmtId="0" fontId="2" fillId="0" borderId="6" xfId="0" applyFont="1" applyFill="1" applyBorder="1" applyAlignment="1">
      <alignment wrapText="1"/>
    </xf>
    <xf numFmtId="0" fontId="8" fillId="0" borderId="7" xfId="0" quotePrefix="1" applyFont="1" applyFill="1" applyBorder="1" applyAlignment="1">
      <alignment horizontal="center"/>
    </xf>
    <xf numFmtId="0" fontId="2" fillId="0" borderId="6" xfId="0" applyFont="1" applyFill="1" applyBorder="1" applyAlignment="1">
      <alignment horizontal="left" indent="3"/>
    </xf>
    <xf numFmtId="0" fontId="3" fillId="0" borderId="6" xfId="0" applyFont="1" applyFill="1" applyBorder="1" applyAlignment="1">
      <alignment wrapText="1"/>
    </xf>
    <xf numFmtId="0" fontId="6" fillId="0" borderId="0" xfId="0" applyFont="1" applyFill="1" applyAlignment="1">
      <alignment horizontal="center"/>
    </xf>
    <xf numFmtId="43" fontId="3" fillId="0" borderId="0" xfId="0" applyNumberFormat="1" applyFont="1" applyFill="1"/>
    <xf numFmtId="10" fontId="3" fillId="0" borderId="0" xfId="2" applyNumberFormat="1" applyFont="1" applyFill="1" applyAlignment="1">
      <alignment horizontal="center"/>
    </xf>
    <xf numFmtId="43" fontId="3" fillId="0" borderId="0" xfId="1" applyFont="1" applyFill="1" applyAlignment="1">
      <alignment horizontal="center"/>
    </xf>
    <xf numFmtId="10" fontId="3" fillId="0" borderId="0" xfId="2" applyNumberFormat="1" applyFont="1" applyFill="1" applyAlignment="1">
      <alignment horizontal="center" vertical="center"/>
    </xf>
    <xf numFmtId="10" fontId="3" fillId="0" borderId="0" xfId="2" applyNumberFormat="1" applyFont="1" applyFill="1"/>
    <xf numFmtId="0" fontId="3" fillId="0" borderId="0" xfId="0" applyFont="1" applyFill="1" applyAlignment="1">
      <alignment horizontal="left"/>
    </xf>
    <xf numFmtId="4" fontId="3" fillId="0" borderId="0" xfId="0" applyNumberFormat="1" applyFont="1" applyFill="1"/>
    <xf numFmtId="43" fontId="3" fillId="0" borderId="0" xfId="1" applyFont="1" applyFill="1" applyAlignment="1">
      <alignment horizontal="left"/>
    </xf>
    <xf numFmtId="43" fontId="2" fillId="0" borderId="0" xfId="1" applyFont="1" applyFill="1" applyAlignment="1">
      <alignment horizontal="left"/>
    </xf>
    <xf numFmtId="43" fontId="4" fillId="0" borderId="4" xfId="1" applyFont="1" applyFill="1" applyBorder="1" applyProtection="1">
      <protection locked="0"/>
    </xf>
    <xf numFmtId="0" fontId="2" fillId="0" borderId="0" xfId="0" applyFont="1" applyFill="1" applyProtection="1"/>
    <xf numFmtId="10" fontId="2" fillId="0" borderId="0" xfId="2" applyNumberFormat="1" applyFont="1" applyFill="1" applyAlignment="1" applyProtection="1">
      <alignment horizontal="center"/>
    </xf>
    <xf numFmtId="43" fontId="2" fillId="0" borderId="0" xfId="1" applyFont="1" applyFill="1" applyAlignment="1" applyProtection="1">
      <alignment horizontal="center"/>
    </xf>
    <xf numFmtId="0" fontId="2" fillId="0" borderId="0" xfId="0" applyFont="1" applyFill="1" applyProtection="1">
      <protection locked="0"/>
    </xf>
    <xf numFmtId="10" fontId="2" fillId="0" borderId="0" xfId="2" applyNumberFormat="1" applyFont="1" applyFill="1" applyAlignment="1" applyProtection="1">
      <alignment horizontal="center" vertical="center"/>
    </xf>
    <xf numFmtId="10" fontId="2" fillId="0" borderId="0" xfId="2" applyNumberFormat="1" applyFont="1" applyFill="1" applyProtection="1"/>
    <xf numFmtId="0" fontId="2" fillId="0" borderId="1" xfId="0" applyFont="1" applyFill="1" applyBorder="1" applyAlignment="1" applyProtection="1">
      <alignment wrapText="1"/>
    </xf>
    <xf numFmtId="0" fontId="2" fillId="0" borderId="5" xfId="0" applyFont="1" applyFill="1" applyBorder="1" applyAlignment="1" applyProtection="1">
      <alignment horizontal="center" wrapText="1"/>
    </xf>
    <xf numFmtId="0" fontId="2" fillId="0" borderId="3" xfId="0" applyFont="1" applyFill="1" applyBorder="1" applyAlignment="1" applyProtection="1">
      <alignment wrapText="1"/>
    </xf>
    <xf numFmtId="0" fontId="2" fillId="0" borderId="3" xfId="0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Alignment="1" applyProtection="1">
      <alignment horizontal="center"/>
    </xf>
    <xf numFmtId="10" fontId="2" fillId="0" borderId="3" xfId="2" applyNumberFormat="1" applyFont="1" applyFill="1" applyBorder="1" applyAlignment="1" applyProtection="1">
      <alignment horizontal="center" wrapText="1"/>
    </xf>
    <xf numFmtId="0" fontId="2" fillId="0" borderId="6" xfId="0" applyFont="1" applyFill="1" applyBorder="1" applyProtection="1"/>
    <xf numFmtId="10" fontId="3" fillId="0" borderId="4" xfId="2" applyNumberFormat="1" applyFont="1" applyFill="1" applyBorder="1" applyAlignment="1" applyProtection="1">
      <alignment horizontal="center"/>
    </xf>
    <xf numFmtId="43" fontId="3" fillId="0" borderId="4" xfId="1" applyFont="1" applyFill="1" applyBorder="1" applyAlignment="1" applyProtection="1">
      <alignment horizontal="center"/>
    </xf>
    <xf numFmtId="0" fontId="3" fillId="0" borderId="4" xfId="0" applyFont="1" applyFill="1" applyBorder="1" applyProtection="1"/>
    <xf numFmtId="10" fontId="3" fillId="0" borderId="4" xfId="2" applyNumberFormat="1" applyFont="1" applyFill="1" applyBorder="1" applyAlignment="1" applyProtection="1">
      <alignment horizontal="center" vertical="center"/>
    </xf>
    <xf numFmtId="0" fontId="3" fillId="0" borderId="0" xfId="0" applyFont="1" applyFill="1" applyProtection="1"/>
    <xf numFmtId="10" fontId="3" fillId="0" borderId="4" xfId="2" applyNumberFormat="1" applyFont="1" applyFill="1" applyBorder="1" applyProtection="1"/>
    <xf numFmtId="0" fontId="2" fillId="0" borderId="6" xfId="0" applyFont="1" applyFill="1" applyBorder="1" applyAlignment="1" applyProtection="1">
      <alignment horizontal="left" wrapText="1" indent="2"/>
    </xf>
    <xf numFmtId="43" fontId="2" fillId="0" borderId="4" xfId="1" applyFont="1" applyFill="1" applyBorder="1" applyAlignment="1" applyProtection="1"/>
    <xf numFmtId="10" fontId="2" fillId="0" borderId="4" xfId="2" applyNumberFormat="1" applyFont="1" applyFill="1" applyBorder="1" applyAlignment="1" applyProtection="1">
      <alignment horizontal="center"/>
    </xf>
    <xf numFmtId="43" fontId="2" fillId="0" borderId="4" xfId="1" applyFont="1" applyFill="1" applyBorder="1" applyAlignment="1" applyProtection="1">
      <protection locked="0"/>
    </xf>
    <xf numFmtId="0" fontId="2" fillId="0" borderId="0" xfId="0" applyFont="1" applyFill="1" applyAlignment="1" applyProtection="1"/>
    <xf numFmtId="43" fontId="2" fillId="0" borderId="4" xfId="0" applyNumberFormat="1" applyFont="1" applyFill="1" applyBorder="1" applyAlignment="1" applyProtection="1"/>
    <xf numFmtId="0" fontId="4" fillId="0" borderId="6" xfId="0" applyFont="1" applyFill="1" applyBorder="1" applyProtection="1"/>
    <xf numFmtId="10" fontId="4" fillId="0" borderId="4" xfId="2" applyNumberFormat="1" applyFont="1" applyFill="1" applyBorder="1" applyAlignment="1" applyProtection="1">
      <alignment horizontal="center"/>
      <protection locked="0"/>
    </xf>
    <xf numFmtId="43" fontId="4" fillId="0" borderId="4" xfId="1" applyFont="1" applyFill="1" applyBorder="1" applyAlignment="1" applyProtection="1">
      <alignment horizontal="center"/>
      <protection locked="0"/>
    </xf>
    <xf numFmtId="43" fontId="4" fillId="0" borderId="4" xfId="0" applyNumberFormat="1" applyFont="1" applyFill="1" applyBorder="1" applyProtection="1">
      <protection locked="0"/>
    </xf>
    <xf numFmtId="10" fontId="4" fillId="0" borderId="4" xfId="2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Protection="1">
      <protection locked="0"/>
    </xf>
    <xf numFmtId="43" fontId="5" fillId="0" borderId="4" xfId="0" applyNumberFormat="1" applyFont="1" applyFill="1" applyBorder="1" applyAlignment="1" applyProtection="1">
      <protection locked="0"/>
    </xf>
    <xf numFmtId="10" fontId="5" fillId="0" borderId="4" xfId="2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Protection="1"/>
    <xf numFmtId="0" fontId="3" fillId="0" borderId="6" xfId="0" applyFont="1" applyFill="1" applyBorder="1" applyProtection="1"/>
    <xf numFmtId="10" fontId="3" fillId="0" borderId="4" xfId="2" applyNumberFormat="1" applyFont="1" applyFill="1" applyBorder="1" applyAlignment="1" applyProtection="1">
      <alignment horizontal="center"/>
      <protection locked="0"/>
    </xf>
    <xf numFmtId="43" fontId="3" fillId="0" borderId="4" xfId="1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Protection="1">
      <protection locked="0"/>
    </xf>
    <xf numFmtId="10" fontId="3" fillId="0" borderId="4" xfId="2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Protection="1">
      <protection locked="0"/>
    </xf>
    <xf numFmtId="10" fontId="3" fillId="0" borderId="4" xfId="2" applyNumberFormat="1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left" indent="2"/>
    </xf>
    <xf numFmtId="10" fontId="2" fillId="0" borderId="4" xfId="2" applyNumberFormat="1" applyFont="1" applyFill="1" applyBorder="1" applyAlignment="1" applyProtection="1">
      <alignment horizontal="center"/>
      <protection locked="0"/>
    </xf>
    <xf numFmtId="43" fontId="2" fillId="0" borderId="4" xfId="1" applyFont="1" applyFill="1" applyBorder="1" applyProtection="1">
      <protection locked="0"/>
    </xf>
    <xf numFmtId="10" fontId="2" fillId="0" borderId="4" xfId="2" applyNumberFormat="1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left" wrapText="1" indent="3"/>
    </xf>
    <xf numFmtId="0" fontId="2" fillId="0" borderId="6" xfId="0" applyFont="1" applyFill="1" applyBorder="1" applyAlignment="1" applyProtection="1">
      <alignment wrapText="1"/>
    </xf>
    <xf numFmtId="0" fontId="2" fillId="0" borderId="6" xfId="0" applyFont="1" applyFill="1" applyBorder="1" applyAlignment="1" applyProtection="1">
      <alignment horizontal="left" indent="3"/>
    </xf>
    <xf numFmtId="0" fontId="3" fillId="0" borderId="6" xfId="0" applyFont="1" applyFill="1" applyBorder="1" applyAlignment="1" applyProtection="1">
      <alignment wrapText="1"/>
    </xf>
    <xf numFmtId="43" fontId="3" fillId="0" borderId="4" xfId="0" applyNumberFormat="1" applyFont="1" applyFill="1" applyBorder="1" applyProtection="1">
      <protection locked="0"/>
    </xf>
    <xf numFmtId="43" fontId="2" fillId="0" borderId="4" xfId="0" applyNumberFormat="1" applyFont="1" applyFill="1" applyBorder="1" applyAlignment="1" applyProtection="1">
      <protection locked="0"/>
    </xf>
    <xf numFmtId="43" fontId="2" fillId="0" borderId="4" xfId="1" applyFont="1" applyFill="1" applyBorder="1" applyAlignment="1" applyProtection="1">
      <alignment horizontal="center"/>
    </xf>
    <xf numFmtId="43" fontId="3" fillId="0" borderId="0" xfId="0" applyNumberFormat="1" applyFont="1" applyFill="1" applyProtection="1"/>
    <xf numFmtId="10" fontId="3" fillId="0" borderId="0" xfId="2" applyNumberFormat="1" applyFont="1" applyFill="1" applyAlignment="1" applyProtection="1">
      <alignment horizontal="center"/>
    </xf>
    <xf numFmtId="43" fontId="3" fillId="0" borderId="0" xfId="1" applyFont="1" applyFill="1" applyAlignment="1" applyProtection="1">
      <alignment horizontal="center"/>
    </xf>
    <xf numFmtId="10" fontId="3" fillId="0" borderId="0" xfId="2" applyNumberFormat="1" applyFont="1" applyFill="1" applyAlignment="1" applyProtection="1">
      <alignment horizontal="center" vertical="center"/>
    </xf>
    <xf numFmtId="10" fontId="3" fillId="0" borderId="0" xfId="2" applyNumberFormat="1" applyFont="1" applyFill="1" applyProtection="1"/>
    <xf numFmtId="10" fontId="3" fillId="0" borderId="0" xfId="2" applyNumberFormat="1" applyFont="1" applyFill="1" applyAlignment="1">
      <alignment horizontal="left"/>
    </xf>
    <xf numFmtId="0" fontId="8" fillId="0" borderId="0" xfId="0" applyFont="1" applyFill="1" applyAlignment="1"/>
    <xf numFmtId="0" fontId="8" fillId="0" borderId="2" xfId="0" applyFont="1" applyFill="1" applyBorder="1" applyAlignment="1">
      <alignment wrapText="1"/>
    </xf>
    <xf numFmtId="0" fontId="8" fillId="0" borderId="9" xfId="0" applyFont="1" applyFill="1" applyBorder="1" applyAlignment="1">
      <alignment wrapText="1"/>
    </xf>
    <xf numFmtId="0" fontId="8" fillId="0" borderId="7" xfId="0" applyFont="1" applyFill="1" applyBorder="1" applyAlignment="1"/>
    <xf numFmtId="0" fontId="4" fillId="0" borderId="7" xfId="0" applyFont="1" applyFill="1" applyBorder="1" applyAlignment="1"/>
    <xf numFmtId="0" fontId="6" fillId="0" borderId="7" xfId="0" applyFont="1" applyFill="1" applyBorder="1" applyAlignment="1"/>
    <xf numFmtId="0" fontId="2" fillId="0" borderId="7" xfId="0" applyFont="1" applyFill="1" applyBorder="1" applyAlignment="1"/>
    <xf numFmtId="0" fontId="8" fillId="0" borderId="7" xfId="0" quotePrefix="1" applyFont="1" applyFill="1" applyBorder="1" applyAlignment="1"/>
    <xf numFmtId="0" fontId="3" fillId="0" borderId="7" xfId="0" applyFont="1" applyFill="1" applyBorder="1" applyAlignment="1"/>
    <xf numFmtId="0" fontId="8" fillId="0" borderId="0" xfId="0" applyFont="1" applyFill="1" applyAlignment="1" applyProtection="1">
      <alignment horizontal="center"/>
    </xf>
    <xf numFmtId="0" fontId="8" fillId="0" borderId="2" xfId="0" applyFont="1" applyFill="1" applyBorder="1" applyAlignment="1" applyProtection="1">
      <alignment horizontal="center" wrapText="1"/>
    </xf>
    <xf numFmtId="0" fontId="8" fillId="0" borderId="7" xfId="0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>
      <alignment horizontal="center"/>
    </xf>
    <xf numFmtId="0" fontId="8" fillId="0" borderId="7" xfId="0" quotePrefix="1" applyFont="1" applyFill="1" applyBorder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0" fontId="6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6" fillId="0" borderId="6" xfId="0" applyFont="1" applyFill="1" applyBorder="1" applyAlignment="1">
      <alignment horizontal="center" wrapText="1"/>
    </xf>
    <xf numFmtId="43" fontId="6" fillId="0" borderId="4" xfId="1" quotePrefix="1" applyFont="1" applyFill="1" applyBorder="1" applyAlignment="1">
      <alignment horizontal="center" wrapText="1"/>
    </xf>
    <xf numFmtId="43" fontId="6" fillId="0" borderId="4" xfId="1" quotePrefix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wrapText="1"/>
    </xf>
    <xf numFmtId="0" fontId="6" fillId="0" borderId="4" xfId="0" quotePrefix="1" applyFont="1" applyFill="1" applyBorder="1" applyAlignment="1">
      <alignment horizontal="center" wrapText="1"/>
    </xf>
    <xf numFmtId="10" fontId="6" fillId="0" borderId="4" xfId="2" quotePrefix="1" applyNumberFormat="1" applyFont="1" applyFill="1" applyBorder="1" applyAlignment="1">
      <alignment horizontal="center" wrapText="1"/>
    </xf>
    <xf numFmtId="43" fontId="6" fillId="0" borderId="4" xfId="1" applyFont="1" applyFill="1" applyBorder="1" applyAlignment="1">
      <alignment horizontal="center"/>
    </xf>
    <xf numFmtId="10" fontId="6" fillId="0" borderId="4" xfId="2" applyNumberFormat="1" applyFont="1" applyFill="1" applyBorder="1" applyAlignment="1">
      <alignment horizontal="center" wrapText="1"/>
    </xf>
    <xf numFmtId="43" fontId="3" fillId="0" borderId="4" xfId="2" applyNumberFormat="1" applyFont="1" applyFill="1" applyBorder="1" applyAlignment="1">
      <alignment horizontal="center"/>
    </xf>
    <xf numFmtId="10" fontId="2" fillId="2" borderId="4" xfId="2" applyNumberFormat="1" applyFont="1" applyFill="1" applyBorder="1" applyAlignment="1">
      <alignment horizontal="center"/>
    </xf>
    <xf numFmtId="10" fontId="4" fillId="2" borderId="4" xfId="2" applyNumberFormat="1" applyFont="1" applyFill="1" applyBorder="1" applyAlignment="1">
      <alignment horizontal="center"/>
    </xf>
    <xf numFmtId="10" fontId="5" fillId="2" borderId="4" xfId="2" applyNumberFormat="1" applyFont="1" applyFill="1" applyBorder="1" applyAlignment="1">
      <alignment horizontal="center"/>
    </xf>
    <xf numFmtId="0" fontId="2" fillId="2" borderId="0" xfId="0" applyFont="1" applyFill="1"/>
    <xf numFmtId="10" fontId="2" fillId="2" borderId="0" xfId="2" applyNumberFormat="1" applyFont="1" applyFill="1" applyAlignment="1">
      <alignment horizontal="center"/>
    </xf>
    <xf numFmtId="43" fontId="2" fillId="2" borderId="0" xfId="1" applyFont="1" applyFill="1" applyAlignment="1">
      <alignment horizontal="center"/>
    </xf>
    <xf numFmtId="43" fontId="2" fillId="2" borderId="0" xfId="1" applyFont="1" applyFill="1"/>
    <xf numFmtId="0" fontId="2" fillId="2" borderId="5" xfId="0" applyFont="1" applyFill="1" applyBorder="1" applyAlignment="1">
      <alignment horizontal="center" wrapText="1"/>
    </xf>
    <xf numFmtId="10" fontId="2" fillId="2" borderId="3" xfId="2" applyNumberFormat="1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10" fontId="2" fillId="2" borderId="10" xfId="2" applyNumberFormat="1" applyFont="1" applyFill="1" applyBorder="1" applyAlignment="1">
      <alignment horizontal="center" wrapText="1"/>
    </xf>
    <xf numFmtId="0" fontId="6" fillId="2" borderId="4" xfId="0" quotePrefix="1" applyFont="1" applyFill="1" applyBorder="1" applyAlignment="1">
      <alignment horizontal="center" wrapText="1"/>
    </xf>
    <xf numFmtId="10" fontId="6" fillId="2" borderId="4" xfId="2" quotePrefix="1" applyNumberFormat="1" applyFont="1" applyFill="1" applyBorder="1" applyAlignment="1">
      <alignment horizontal="center" wrapText="1"/>
    </xf>
    <xf numFmtId="43" fontId="3" fillId="2" borderId="4" xfId="1" applyFont="1" applyFill="1" applyBorder="1"/>
    <xf numFmtId="10" fontId="3" fillId="2" borderId="4" xfId="2" applyNumberFormat="1" applyFont="1" applyFill="1" applyBorder="1" applyAlignment="1">
      <alignment horizontal="center"/>
    </xf>
    <xf numFmtId="0" fontId="3" fillId="2" borderId="4" xfId="0" applyFont="1" applyFill="1" applyBorder="1"/>
    <xf numFmtId="43" fontId="2" fillId="2" borderId="4" xfId="1" applyFont="1" applyFill="1" applyBorder="1" applyAlignment="1"/>
    <xf numFmtId="43" fontId="4" fillId="2" borderId="4" xfId="1" applyFont="1" applyFill="1" applyBorder="1"/>
    <xf numFmtId="43" fontId="2" fillId="2" borderId="4" xfId="1" applyFont="1" applyFill="1" applyBorder="1"/>
    <xf numFmtId="0" fontId="3" fillId="2" borderId="0" xfId="0" applyFont="1" applyFill="1"/>
    <xf numFmtId="10" fontId="3" fillId="2" borderId="0" xfId="2" applyNumberFormat="1" applyFont="1" applyFill="1" applyAlignment="1">
      <alignment horizontal="center"/>
    </xf>
    <xf numFmtId="43" fontId="3" fillId="2" borderId="0" xfId="1" applyFont="1" applyFill="1" applyAlignment="1">
      <alignment horizontal="center"/>
    </xf>
    <xf numFmtId="43" fontId="3" fillId="2" borderId="0" xfId="1" applyFont="1" applyFill="1" applyAlignment="1">
      <alignment horizontal="left"/>
    </xf>
    <xf numFmtId="43" fontId="3" fillId="2" borderId="0" xfId="0" applyNumberFormat="1" applyFont="1" applyFill="1"/>
    <xf numFmtId="43" fontId="3" fillId="2" borderId="0" xfId="1" applyFont="1" applyFill="1"/>
    <xf numFmtId="0" fontId="2" fillId="2" borderId="6" xfId="0" applyFont="1" applyFill="1" applyBorder="1" applyAlignment="1">
      <alignment horizontal="left" wrapText="1" indent="2"/>
    </xf>
    <xf numFmtId="0" fontId="8" fillId="2" borderId="7" xfId="0" quotePrefix="1" applyFont="1" applyFill="1" applyBorder="1" applyAlignment="1">
      <alignment horizontal="center"/>
    </xf>
    <xf numFmtId="43" fontId="5" fillId="2" borderId="4" xfId="1" applyFont="1" applyFill="1" applyBorder="1" applyProtection="1">
      <protection locked="0"/>
    </xf>
    <xf numFmtId="43" fontId="5" fillId="2" borderId="4" xfId="1" applyFont="1" applyFill="1" applyBorder="1"/>
    <xf numFmtId="10" fontId="5" fillId="2" borderId="4" xfId="2" applyNumberFormat="1" applyFont="1" applyFill="1" applyBorder="1" applyAlignment="1" applyProtection="1">
      <alignment horizontal="center"/>
      <protection locked="0"/>
    </xf>
    <xf numFmtId="43" fontId="5" fillId="2" borderId="4" xfId="1" applyFont="1" applyFill="1" applyBorder="1" applyAlignment="1" applyProtection="1">
      <alignment horizontal="center"/>
      <protection locked="0"/>
    </xf>
    <xf numFmtId="43" fontId="5" fillId="2" borderId="4" xfId="0" applyNumberFormat="1" applyFont="1" applyFill="1" applyBorder="1" applyProtection="1">
      <protection locked="0"/>
    </xf>
    <xf numFmtId="10" fontId="5" fillId="2" borderId="4" xfId="2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Protection="1">
      <protection locked="0"/>
    </xf>
    <xf numFmtId="10" fontId="2" fillId="2" borderId="4" xfId="2" applyNumberFormat="1" applyFont="1" applyFill="1" applyBorder="1" applyAlignment="1" applyProtection="1">
      <alignment horizontal="center"/>
    </xf>
    <xf numFmtId="0" fontId="4" fillId="2" borderId="0" xfId="0" applyFont="1" applyFill="1"/>
    <xf numFmtId="0" fontId="4" fillId="2" borderId="4" xfId="0" applyFont="1" applyFill="1" applyBorder="1"/>
    <xf numFmtId="0" fontId="4" fillId="3" borderId="0" xfId="0" applyFont="1" applyFill="1"/>
    <xf numFmtId="0" fontId="4" fillId="2" borderId="6" xfId="0" applyFont="1" applyFill="1" applyBorder="1"/>
    <xf numFmtId="0" fontId="6" fillId="2" borderId="7" xfId="0" applyFont="1" applyFill="1" applyBorder="1" applyAlignment="1">
      <alignment horizontal="center"/>
    </xf>
    <xf numFmtId="43" fontId="4" fillId="2" borderId="4" xfId="1" applyFont="1" applyFill="1" applyBorder="1" applyProtection="1">
      <protection locked="0"/>
    </xf>
    <xf numFmtId="10" fontId="4" fillId="2" borderId="4" xfId="2" applyNumberFormat="1" applyFont="1" applyFill="1" applyBorder="1" applyAlignment="1" applyProtection="1">
      <alignment horizontal="center"/>
      <protection locked="0"/>
    </xf>
    <xf numFmtId="43" fontId="4" fillId="2" borderId="4" xfId="1" applyFont="1" applyFill="1" applyBorder="1" applyAlignment="1" applyProtection="1">
      <alignment horizontal="center"/>
      <protection locked="0"/>
    </xf>
    <xf numFmtId="10" fontId="4" fillId="2" borderId="4" xfId="2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Protection="1">
      <protection locked="0"/>
    </xf>
    <xf numFmtId="43" fontId="3" fillId="2" borderId="4" xfId="1" applyFont="1" applyFill="1" applyBorder="1" applyProtection="1"/>
    <xf numFmtId="10" fontId="3" fillId="2" borderId="4" xfId="2" applyNumberFormat="1" applyFont="1" applyFill="1" applyBorder="1" applyAlignment="1" applyProtection="1">
      <alignment horizontal="center"/>
    </xf>
    <xf numFmtId="43" fontId="3" fillId="2" borderId="4" xfId="1" applyFont="1" applyFill="1" applyBorder="1" applyAlignment="1" applyProtection="1">
      <alignment horizontal="center"/>
    </xf>
    <xf numFmtId="43" fontId="3" fillId="2" borderId="4" xfId="1" applyFont="1" applyFill="1" applyBorder="1" applyProtection="1">
      <protection locked="0"/>
    </xf>
    <xf numFmtId="10" fontId="3" fillId="2" borderId="4" xfId="2" applyNumberFormat="1" applyFont="1" applyFill="1" applyBorder="1" applyAlignment="1" applyProtection="1">
      <alignment horizontal="center" vertical="center"/>
    </xf>
    <xf numFmtId="10" fontId="3" fillId="2" borderId="4" xfId="2" applyNumberFormat="1" applyFont="1" applyFill="1" applyBorder="1" applyProtection="1"/>
    <xf numFmtId="0" fontId="3" fillId="0" borderId="0" xfId="0" applyFont="1"/>
    <xf numFmtId="0" fontId="5" fillId="2" borderId="0" xfId="0" applyFont="1" applyFill="1"/>
    <xf numFmtId="0" fontId="5" fillId="2" borderId="4" xfId="0" applyFont="1" applyFill="1" applyBorder="1"/>
    <xf numFmtId="0" fontId="5" fillId="0" borderId="0" xfId="0" applyFont="1"/>
    <xf numFmtId="0" fontId="4" fillId="0" borderId="0" xfId="0" applyFont="1"/>
    <xf numFmtId="43" fontId="3" fillId="2" borderId="4" xfId="0" applyNumberFormat="1" applyFont="1" applyFill="1" applyBorder="1"/>
    <xf numFmtId="43" fontId="2" fillId="0" borderId="0" xfId="0" applyNumberFormat="1" applyFont="1" applyFill="1"/>
    <xf numFmtId="0" fontId="2" fillId="2" borderId="3" xfId="0" applyFont="1" applyFill="1" applyBorder="1" applyAlignment="1">
      <alignment horizontal="center" wrapText="1"/>
    </xf>
    <xf numFmtId="43" fontId="2" fillId="2" borderId="4" xfId="1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43" fontId="2" fillId="2" borderId="10" xfId="1" applyFont="1" applyFill="1" applyBorder="1" applyAlignment="1" applyProtection="1">
      <alignment horizontal="center" wrapText="1"/>
    </xf>
    <xf numFmtId="0" fontId="2" fillId="2" borderId="10" xfId="0" applyFont="1" applyFill="1" applyBorder="1" applyAlignment="1" applyProtection="1">
      <alignment horizontal="center" wrapText="1"/>
    </xf>
    <xf numFmtId="43" fontId="6" fillId="2" borderId="4" xfId="1" quotePrefix="1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43" fontId="3" fillId="2" borderId="4" xfId="1" applyFont="1" applyFill="1" applyBorder="1" applyAlignment="1">
      <alignment horizontal="center"/>
    </xf>
    <xf numFmtId="43" fontId="4" fillId="2" borderId="4" xfId="1" applyFont="1" applyFill="1" applyBorder="1" applyAlignment="1">
      <alignment horizontal="center"/>
    </xf>
    <xf numFmtId="43" fontId="4" fillId="2" borderId="4" xfId="0" applyNumberFormat="1" applyFont="1" applyFill="1" applyBorder="1"/>
    <xf numFmtId="43" fontId="4" fillId="2" borderId="4" xfId="0" applyNumberFormat="1" applyFont="1" applyFill="1" applyBorder="1" applyProtection="1">
      <protection locked="0"/>
    </xf>
    <xf numFmtId="4" fontId="15" fillId="2" borderId="4" xfId="6" applyNumberFormat="1" applyFont="1" applyFill="1" applyBorder="1" applyAlignment="1">
      <alignment horizontal="right"/>
    </xf>
    <xf numFmtId="43" fontId="2" fillId="2" borderId="4" xfId="1" applyFont="1" applyFill="1" applyBorder="1" applyAlignment="1">
      <alignment horizontal="center"/>
    </xf>
    <xf numFmtId="4" fontId="11" fillId="2" borderId="12" xfId="0" applyNumberFormat="1" applyFont="1" applyFill="1" applyBorder="1" applyAlignment="1">
      <alignment horizontal="right"/>
    </xf>
    <xf numFmtId="43" fontId="6" fillId="2" borderId="4" xfId="1" quotePrefix="1" applyFont="1" applyFill="1" applyBorder="1" applyAlignment="1">
      <alignment horizontal="center"/>
    </xf>
    <xf numFmtId="43" fontId="0" fillId="2" borderId="0" xfId="1" applyFont="1" applyFill="1"/>
    <xf numFmtId="43" fontId="2" fillId="2" borderId="0" xfId="1" applyFont="1" applyFill="1" applyAlignment="1">
      <alignment horizontal="left"/>
    </xf>
    <xf numFmtId="4" fontId="16" fillId="2" borderId="12" xfId="0" applyNumberFormat="1" applyFont="1" applyFill="1" applyBorder="1" applyAlignment="1">
      <alignment horizontal="right"/>
    </xf>
    <xf numFmtId="4" fontId="0" fillId="2" borderId="0" xfId="0" applyNumberFormat="1" applyFill="1"/>
    <xf numFmtId="44" fontId="3" fillId="2" borderId="0" xfId="8" applyFont="1" applyFill="1"/>
    <xf numFmtId="4" fontId="17" fillId="4" borderId="0" xfId="0" applyNumberFormat="1" applyFont="1" applyFill="1" applyAlignment="1">
      <alignment horizontal="right"/>
    </xf>
    <xf numFmtId="0" fontId="2" fillId="0" borderId="4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2" borderId="4" xfId="0" applyFont="1" applyFill="1" applyBorder="1" applyAlignment="1" applyProtection="1">
      <alignment horizontal="center" wrapText="1"/>
    </xf>
    <xf numFmtId="0" fontId="2" fillId="0" borderId="4" xfId="0" applyFont="1" applyFill="1" applyBorder="1" applyAlignment="1" applyProtection="1">
      <alignment horizontal="center" wrapText="1"/>
    </xf>
    <xf numFmtId="0" fontId="2" fillId="0" borderId="6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2" borderId="6" xfId="0" applyFont="1" applyFill="1" applyBorder="1" applyAlignment="1" applyProtection="1">
      <alignment horizontal="left" wrapText="1" indent="2"/>
    </xf>
    <xf numFmtId="0" fontId="4" fillId="2" borderId="6" xfId="0" applyFont="1" applyFill="1" applyBorder="1" applyProtection="1"/>
    <xf numFmtId="0" fontId="2" fillId="2" borderId="0" xfId="0" applyFont="1" applyFill="1" applyProtection="1"/>
    <xf numFmtId="0" fontId="2" fillId="2" borderId="3" xfId="0" applyFont="1" applyFill="1" applyBorder="1" applyAlignment="1" applyProtection="1">
      <alignment horizontal="center" wrapText="1"/>
    </xf>
    <xf numFmtId="43" fontId="2" fillId="2" borderId="4" xfId="1" applyFont="1" applyFill="1" applyBorder="1" applyAlignment="1" applyProtection="1"/>
    <xf numFmtId="43" fontId="2" fillId="2" borderId="4" xfId="1" applyFont="1" applyFill="1" applyBorder="1" applyProtection="1"/>
    <xf numFmtId="0" fontId="3" fillId="2" borderId="4" xfId="0" applyFont="1" applyFill="1" applyBorder="1" applyProtection="1"/>
    <xf numFmtId="43" fontId="3" fillId="2" borderId="0" xfId="0" applyNumberFormat="1" applyFont="1" applyFill="1" applyProtection="1"/>
    <xf numFmtId="0" fontId="3" fillId="2" borderId="0" xfId="0" applyFont="1" applyFill="1" applyProtection="1"/>
    <xf numFmtId="0" fontId="8" fillId="2" borderId="7" xfId="0" quotePrefix="1" applyFont="1" applyFill="1" applyBorder="1" applyAlignment="1" applyProtection="1">
      <alignment horizontal="center"/>
    </xf>
    <xf numFmtId="0" fontId="6" fillId="2" borderId="7" xfId="0" applyFont="1" applyFill="1" applyBorder="1" applyAlignment="1" applyProtection="1">
      <alignment horizontal="center"/>
    </xf>
  </cellXfs>
  <cellStyles count="10">
    <cellStyle name="Comma" xfId="1" builtinId="3"/>
    <cellStyle name="Comma 2" xfId="5" xr:uid="{00000000-0005-0000-0000-000001000000}"/>
    <cellStyle name="Comma 3" xfId="7" xr:uid="{00000000-0005-0000-0000-000002000000}"/>
    <cellStyle name="Currency" xfId="8" builtinId="4"/>
    <cellStyle name="Normal" xfId="0" builtinId="0"/>
    <cellStyle name="Normal 2" xfId="3" xr:uid="{00000000-0005-0000-0000-000005000000}"/>
    <cellStyle name="Normal 3" xfId="4" xr:uid="{00000000-0005-0000-0000-000006000000}"/>
    <cellStyle name="Normal 4" xfId="6" xr:uid="{00000000-0005-0000-0000-000007000000}"/>
    <cellStyle name="Normal 5" xfId="9" xr:uid="{00000000-0005-0000-0000-000008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ash/Desktop/CASH%20POSITION%20Aug-Oct2/NOVEMBER_%20disbursement%20control%204th%20Quarter%20of%20CY%202009%2011.10.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DOF/CY%202015%20BTR/DSWD%20Ac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ASH%20POSITION%20REPORT/2009/CASH%20POSITION%20Aug-Oct2/OCTOBER_%20disbursement%20control%204th%20Quarter%20of%20CY%202009%2011.7.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Y%202018%20CASH%20POSITION\August%20'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po (2)"/>
      <sheetName val="MDS"/>
      <sheetName val="List"/>
      <sheetName val="Program"/>
      <sheetName val="CumTotal"/>
      <sheetName val="NCA_NTA"/>
      <sheetName val="Sheet2"/>
      <sheetName val="Sheet1"/>
      <sheetName val="Cashpo"/>
      <sheetName val="oct"/>
      <sheetName val="Summary"/>
      <sheetName val="Downloaded List"/>
      <sheetName val="Downloads per FO"/>
      <sheetName val="Cashpo_(2)"/>
      <sheetName val="Downloaded_List"/>
      <sheetName val="Downloads_per_FO"/>
      <sheetName val="Cashpo_(2)2"/>
      <sheetName val="Downloaded_List2"/>
      <sheetName val="Downloads_per_FO2"/>
      <sheetName val="Cashpo_(2)1"/>
      <sheetName val="Downloaded_List1"/>
      <sheetName val="Downloads_per_FO1"/>
      <sheetName val="Cashpo_(2)3"/>
      <sheetName val="Downloaded_List3"/>
      <sheetName val="Downloads_per_FO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DSWD Exp"/>
      <sheetName val="Summary"/>
      <sheetName val="PS Sum"/>
      <sheetName val="MOOE Sum"/>
      <sheetName val="CO Sum"/>
      <sheetName val="DSWD_Exp"/>
      <sheetName val="PS_Sum"/>
      <sheetName val="MOOE_Sum"/>
      <sheetName val="CO_Sum"/>
    </sheetNames>
    <sheetDataSet>
      <sheetData sheetId="0">
        <row r="8">
          <cell r="C8">
            <v>42009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MDS"/>
      <sheetName val="List"/>
      <sheetName val="Program"/>
      <sheetName val="CumTotal"/>
      <sheetName val="NCA_NTA"/>
      <sheetName val="Sheet2"/>
      <sheetName val="Sheet1"/>
      <sheetName val="Cashpo"/>
      <sheetName val="oct"/>
      <sheetName val="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kADADRec"/>
      <sheetName val="PAPcodes.CAUMS"/>
      <sheetName val="STATUS"/>
      <sheetName val="Template (GF)"/>
      <sheetName val="Details"/>
      <sheetName val="NTA.details"/>
      <sheetName val="MDP.NCA"/>
      <sheetName val="F171"/>
      <sheetName val="F102.GOP"/>
      <sheetName val="Trust Accounts"/>
      <sheetName val="Trustbalances"/>
      <sheetName val="LOI"/>
      <sheetName val="Collection"/>
      <sheetName val="ADA"/>
      <sheetName val="Report"/>
      <sheetName val="NTA.report"/>
      <sheetName val="Deno"/>
      <sheetName val="Name differs from bank"/>
      <sheetName val="Sheet2"/>
      <sheetName val="NTA Cancelled"/>
      <sheetName val="Sheet4"/>
      <sheetName val="Buddy"/>
      <sheetName val="CIU"/>
      <sheetName val="Passbooks"/>
    </sheetNames>
    <sheetDataSet>
      <sheetData sheetId="0"/>
      <sheetData sheetId="1"/>
      <sheetData sheetId="2"/>
      <sheetData sheetId="3">
        <row r="210">
          <cell r="F210">
            <v>0</v>
          </cell>
          <cell r="P210">
            <v>0</v>
          </cell>
        </row>
        <row r="211">
          <cell r="F211">
            <v>0</v>
          </cell>
          <cell r="P211">
            <v>0</v>
          </cell>
        </row>
        <row r="212">
          <cell r="F212">
            <v>0</v>
          </cell>
          <cell r="P212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355"/>
  <sheetViews>
    <sheetView zoomScaleNormal="100" zoomScaleSheetLayoutView="86" workbookViewId="0">
      <pane xSplit="3" ySplit="9" topLeftCell="D75" activePane="bottomRight" state="frozen"/>
      <selection pane="topRight" activeCell="D1" sqref="D1"/>
      <selection pane="bottomLeft" activeCell="A10" sqref="A10"/>
      <selection pane="bottomRight" activeCell="A351" sqref="A351"/>
    </sheetView>
  </sheetViews>
  <sheetFormatPr defaultColWidth="9.140625" defaultRowHeight="15" x14ac:dyDescent="0.25"/>
  <cols>
    <col min="1" max="1" width="36.28515625" style="53" customWidth="1"/>
    <col min="2" max="2" width="14" style="79" bestFit="1" customWidth="1"/>
    <col min="3" max="3" width="19.85546875" style="13" customWidth="1"/>
    <col min="4" max="4" width="18.140625" style="198" bestFit="1" customWidth="1"/>
    <col min="5" max="5" width="17" style="198" customWidth="1"/>
    <col min="6" max="7" width="18.140625" style="193" customWidth="1"/>
    <col min="8" max="8" width="18" style="193" customWidth="1"/>
    <col min="9" max="9" width="9.28515625" style="194" customWidth="1"/>
    <col min="10" max="10" width="16" style="195" customWidth="1"/>
    <col min="11" max="11" width="18" style="193" customWidth="1"/>
    <col min="12" max="12" width="9.28515625" style="81" customWidth="1"/>
    <col min="13" max="13" width="16.85546875" style="53" bestFit="1" customWidth="1"/>
    <col min="14" max="14" width="16.5703125" style="53" customWidth="1"/>
    <col min="15" max="15" width="9.28515625" style="83" customWidth="1"/>
    <col min="16" max="16" width="1.7109375" style="53" customWidth="1"/>
    <col min="17" max="17" width="17" style="13" customWidth="1"/>
    <col min="18" max="18" width="18.140625" style="13" customWidth="1"/>
    <col min="19" max="19" width="18.140625" style="53" customWidth="1"/>
    <col min="20" max="20" width="9.28515625" style="84" customWidth="1"/>
    <col min="21" max="21" width="9.140625" style="53" customWidth="1"/>
    <col min="22" max="24" width="23.140625" style="13" bestFit="1" customWidth="1"/>
    <col min="25" max="25" width="9.140625" style="53" customWidth="1"/>
    <col min="26" max="28" width="23.140625" style="13" bestFit="1" customWidth="1"/>
    <col min="29" max="16384" width="9.140625" style="53"/>
  </cols>
  <sheetData>
    <row r="1" spans="1:28" s="24" customFormat="1" x14ac:dyDescent="0.25">
      <c r="A1" s="24" t="s">
        <v>0</v>
      </c>
      <c r="B1" s="25"/>
      <c r="C1" s="1"/>
      <c r="D1" s="180"/>
      <c r="E1" s="180"/>
      <c r="F1" s="177"/>
      <c r="G1" s="177"/>
      <c r="H1" s="177"/>
      <c r="I1" s="178"/>
      <c r="J1" s="179"/>
      <c r="K1" s="177"/>
      <c r="L1" s="26"/>
      <c r="O1" s="28"/>
      <c r="Q1" s="1"/>
      <c r="R1" s="1"/>
      <c r="T1" s="29"/>
      <c r="V1" s="1"/>
      <c r="W1" s="1"/>
      <c r="X1" s="1"/>
      <c r="Z1" s="1"/>
      <c r="AA1" s="1"/>
      <c r="AB1" s="1"/>
    </row>
    <row r="2" spans="1:28" s="24" customFormat="1" x14ac:dyDescent="0.25">
      <c r="A2" s="24" t="s">
        <v>153</v>
      </c>
      <c r="B2" s="25"/>
      <c r="C2" s="1"/>
      <c r="D2" s="180"/>
      <c r="E2" s="180"/>
      <c r="F2" s="177"/>
      <c r="G2" s="177"/>
      <c r="H2" s="177"/>
      <c r="I2" s="178"/>
      <c r="J2" s="179"/>
      <c r="K2" s="177"/>
      <c r="L2" s="26"/>
      <c r="M2" s="1"/>
      <c r="O2" s="28"/>
      <c r="Q2" s="1"/>
      <c r="R2" s="1"/>
      <c r="T2" s="29"/>
      <c r="V2" s="1"/>
      <c r="W2" s="1"/>
      <c r="X2" s="1"/>
      <c r="Z2" s="1"/>
      <c r="AA2" s="1"/>
      <c r="AB2" s="1"/>
    </row>
    <row r="3" spans="1:28" s="24" customFormat="1" x14ac:dyDescent="0.25">
      <c r="A3" s="24" t="s">
        <v>1</v>
      </c>
      <c r="B3" s="25"/>
      <c r="C3" s="1"/>
      <c r="D3" s="180"/>
      <c r="E3" s="180"/>
      <c r="F3" s="177"/>
      <c r="G3" s="177"/>
      <c r="H3" s="177"/>
      <c r="I3" s="178"/>
      <c r="J3" s="179"/>
      <c r="K3" s="177"/>
      <c r="L3" s="26"/>
      <c r="M3" s="1"/>
      <c r="O3" s="28"/>
      <c r="Q3" s="1"/>
      <c r="R3" s="1"/>
      <c r="T3" s="29"/>
      <c r="V3" s="1"/>
      <c r="W3" s="1"/>
      <c r="X3" s="1"/>
      <c r="Z3" s="1"/>
      <c r="AA3" s="1"/>
      <c r="AB3" s="1"/>
    </row>
    <row r="4" spans="1:28" s="24" customFormat="1" x14ac:dyDescent="0.25">
      <c r="A4" s="24" t="s">
        <v>154</v>
      </c>
      <c r="B4" s="25"/>
      <c r="C4" s="1"/>
      <c r="D4" s="180"/>
      <c r="E4" s="180"/>
      <c r="F4" s="177"/>
      <c r="G4" s="177"/>
      <c r="H4" s="177"/>
      <c r="I4" s="178"/>
      <c r="J4" s="179"/>
      <c r="K4" s="177"/>
      <c r="L4" s="26"/>
      <c r="M4" s="1"/>
      <c r="O4" s="28"/>
      <c r="Q4" s="1"/>
      <c r="R4" s="1"/>
      <c r="S4" s="1"/>
      <c r="T4" s="29"/>
      <c r="V4" s="1"/>
      <c r="W4" s="1"/>
      <c r="X4" s="1"/>
      <c r="Z4" s="1"/>
      <c r="AA4" s="1"/>
      <c r="AB4" s="1"/>
    </row>
    <row r="5" spans="1:28" s="24" customFormat="1" x14ac:dyDescent="0.25">
      <c r="A5" s="24" t="s">
        <v>160</v>
      </c>
      <c r="B5" s="25"/>
      <c r="C5" s="1"/>
      <c r="D5" s="180"/>
      <c r="E5" s="180"/>
      <c r="F5" s="177"/>
      <c r="G5" s="177"/>
      <c r="H5" s="177"/>
      <c r="I5" s="178"/>
      <c r="J5" s="179"/>
      <c r="K5" s="180"/>
      <c r="L5" s="26"/>
      <c r="O5" s="28"/>
      <c r="Q5" s="1"/>
      <c r="R5" s="1"/>
      <c r="T5" s="29"/>
      <c r="V5" s="1"/>
      <c r="W5" s="1"/>
      <c r="X5" s="1"/>
      <c r="Z5" s="1"/>
      <c r="AA5" s="1"/>
      <c r="AB5" s="1"/>
    </row>
    <row r="6" spans="1:28" s="24" customFormat="1" x14ac:dyDescent="0.25">
      <c r="B6" s="25"/>
      <c r="C6" s="1"/>
      <c r="D6" s="180"/>
      <c r="E6" s="180"/>
      <c r="F6" s="177"/>
      <c r="G6" s="177"/>
      <c r="H6" s="177"/>
      <c r="I6" s="178"/>
      <c r="J6" s="179"/>
      <c r="K6" s="177"/>
      <c r="L6" s="26"/>
      <c r="O6" s="28"/>
      <c r="Q6" s="1"/>
      <c r="R6" s="1"/>
      <c r="T6" s="29"/>
      <c r="V6" s="1"/>
      <c r="W6" s="1"/>
      <c r="X6" s="1"/>
      <c r="Z6" s="1"/>
      <c r="AA6" s="1"/>
      <c r="AB6" s="1"/>
    </row>
    <row r="7" spans="1:28" s="24" customFormat="1" ht="30" x14ac:dyDescent="0.25">
      <c r="A7" s="30"/>
      <c r="B7" s="31"/>
      <c r="C7" s="2"/>
      <c r="D7" s="254" t="s">
        <v>2</v>
      </c>
      <c r="E7" s="254"/>
      <c r="F7" s="254"/>
      <c r="G7" s="232" t="s">
        <v>3</v>
      </c>
      <c r="H7" s="181"/>
      <c r="I7" s="182" t="s">
        <v>4</v>
      </c>
      <c r="J7" s="257" t="s">
        <v>5</v>
      </c>
      <c r="K7" s="257"/>
      <c r="L7" s="35" t="s">
        <v>146</v>
      </c>
      <c r="M7" s="36"/>
      <c r="N7" s="37" t="s">
        <v>6</v>
      </c>
      <c r="O7" s="34" t="s">
        <v>146</v>
      </c>
      <c r="Q7" s="255" t="s">
        <v>8</v>
      </c>
      <c r="R7" s="256"/>
      <c r="S7" s="37" t="s">
        <v>6</v>
      </c>
      <c r="T7" s="34" t="s">
        <v>7</v>
      </c>
      <c r="Z7" s="24" t="s">
        <v>10</v>
      </c>
    </row>
    <row r="8" spans="1:28" s="24" customFormat="1" ht="30" x14ac:dyDescent="0.25">
      <c r="A8" s="38" t="s">
        <v>11</v>
      </c>
      <c r="B8" s="39"/>
      <c r="C8" s="3" t="s">
        <v>12</v>
      </c>
      <c r="D8" s="233" t="s">
        <v>13</v>
      </c>
      <c r="E8" s="233" t="s">
        <v>14</v>
      </c>
      <c r="F8" s="234" t="s">
        <v>134</v>
      </c>
      <c r="G8" s="235" t="s">
        <v>15</v>
      </c>
      <c r="H8" s="183" t="s">
        <v>16</v>
      </c>
      <c r="I8" s="184" t="s">
        <v>17</v>
      </c>
      <c r="J8" s="236" t="s">
        <v>132</v>
      </c>
      <c r="K8" s="237" t="s">
        <v>18</v>
      </c>
      <c r="L8" s="43" t="s">
        <v>17</v>
      </c>
      <c r="M8" s="4" t="s">
        <v>19</v>
      </c>
      <c r="N8" s="4" t="s">
        <v>20</v>
      </c>
      <c r="O8" s="42" t="s">
        <v>17</v>
      </c>
      <c r="Q8" s="5" t="s">
        <v>149</v>
      </c>
      <c r="R8" s="5" t="s">
        <v>150</v>
      </c>
      <c r="S8" s="4" t="s">
        <v>21</v>
      </c>
      <c r="T8" s="44" t="s">
        <v>21</v>
      </c>
      <c r="V8" s="5" t="s">
        <v>151</v>
      </c>
      <c r="W8" s="5" t="s">
        <v>149</v>
      </c>
      <c r="X8" s="5" t="s">
        <v>150</v>
      </c>
      <c r="Y8" s="45"/>
      <c r="Z8" s="5" t="s">
        <v>151</v>
      </c>
      <c r="AA8" s="5" t="s">
        <v>149</v>
      </c>
      <c r="AB8" s="5" t="s">
        <v>150</v>
      </c>
    </row>
    <row r="9" spans="1:28" s="10" customFormat="1" ht="22.5" x14ac:dyDescent="0.2">
      <c r="A9" s="165"/>
      <c r="B9" s="46"/>
      <c r="C9" s="166" t="s">
        <v>22</v>
      </c>
      <c r="D9" s="247" t="s">
        <v>23</v>
      </c>
      <c r="E9" s="238" t="s">
        <v>24</v>
      </c>
      <c r="F9" s="239" t="s">
        <v>135</v>
      </c>
      <c r="G9" s="239" t="s">
        <v>25</v>
      </c>
      <c r="H9" s="185" t="s">
        <v>26</v>
      </c>
      <c r="I9" s="186" t="s">
        <v>144</v>
      </c>
      <c r="J9" s="238" t="s">
        <v>130</v>
      </c>
      <c r="K9" s="185" t="s">
        <v>133</v>
      </c>
      <c r="L9" s="170" t="s">
        <v>147</v>
      </c>
      <c r="M9" s="169" t="s">
        <v>137</v>
      </c>
      <c r="N9" s="168" t="s">
        <v>138</v>
      </c>
      <c r="O9" s="170" t="s">
        <v>139</v>
      </c>
      <c r="Q9" s="171" t="s">
        <v>140</v>
      </c>
      <c r="R9" s="171" t="s">
        <v>141</v>
      </c>
      <c r="S9" s="169" t="s">
        <v>142</v>
      </c>
      <c r="T9" s="172" t="s">
        <v>148</v>
      </c>
      <c r="V9" s="171"/>
      <c r="W9" s="171"/>
      <c r="X9" s="171"/>
      <c r="Y9" s="11"/>
      <c r="Z9" s="171"/>
      <c r="AA9" s="171"/>
      <c r="AB9" s="171"/>
    </row>
    <row r="10" spans="1:28" x14ac:dyDescent="0.25">
      <c r="A10" s="48" t="s">
        <v>27</v>
      </c>
      <c r="B10" s="49"/>
      <c r="C10" s="6"/>
      <c r="D10" s="187"/>
      <c r="E10" s="187"/>
      <c r="F10" s="187"/>
      <c r="G10" s="187"/>
      <c r="H10" s="187"/>
      <c r="I10" s="188"/>
      <c r="J10" s="240"/>
      <c r="K10" s="189"/>
      <c r="L10" s="50"/>
      <c r="M10" s="6"/>
      <c r="N10" s="6"/>
      <c r="O10" s="52"/>
      <c r="Q10" s="6"/>
      <c r="R10" s="6"/>
      <c r="S10" s="51"/>
      <c r="T10" s="54"/>
      <c r="V10" s="6"/>
      <c r="W10" s="6"/>
      <c r="X10" s="6"/>
      <c r="Y10" s="51"/>
      <c r="Z10" s="6"/>
      <c r="AA10" s="6"/>
      <c r="AB10" s="6"/>
    </row>
    <row r="11" spans="1:28" x14ac:dyDescent="0.25">
      <c r="A11" s="48" t="s">
        <v>28</v>
      </c>
      <c r="B11" s="49"/>
      <c r="C11" s="6"/>
      <c r="D11" s="187"/>
      <c r="E11" s="187"/>
      <c r="F11" s="187"/>
      <c r="G11" s="187"/>
      <c r="H11" s="187"/>
      <c r="I11" s="188"/>
      <c r="J11" s="240"/>
      <c r="K11" s="189"/>
      <c r="L11" s="50"/>
      <c r="M11" s="6"/>
      <c r="N11" s="6"/>
      <c r="O11" s="52"/>
      <c r="Q11" s="6"/>
      <c r="R11" s="6"/>
      <c r="S11" s="51"/>
      <c r="T11" s="54"/>
      <c r="V11" s="6"/>
      <c r="W11" s="6"/>
      <c r="X11" s="6"/>
      <c r="Y11" s="51"/>
      <c r="Z11" s="6"/>
      <c r="AA11" s="6"/>
      <c r="AB11" s="6"/>
    </row>
    <row r="12" spans="1:28" ht="30" x14ac:dyDescent="0.25">
      <c r="A12" s="55" t="s">
        <v>29</v>
      </c>
      <c r="B12" s="49" t="s">
        <v>30</v>
      </c>
      <c r="C12" s="7">
        <f>SUM(C13:C15)</f>
        <v>0</v>
      </c>
      <c r="D12" s="190">
        <f>SUM(D13:D15)</f>
        <v>869519</v>
      </c>
      <c r="E12" s="190">
        <f>SUM(E13:E15)</f>
        <v>0</v>
      </c>
      <c r="F12" s="190">
        <f>D12+E12</f>
        <v>869519</v>
      </c>
      <c r="G12" s="190">
        <f>SUM(G13:G15)</f>
        <v>601454.11</v>
      </c>
      <c r="H12" s="190">
        <f>F12-G12</f>
        <v>268064.89</v>
      </c>
      <c r="I12" s="174">
        <f>G12/F12</f>
        <v>0.69170899083286275</v>
      </c>
      <c r="J12" s="190">
        <f>SUM(J13:J15)</f>
        <v>77831.89</v>
      </c>
      <c r="K12" s="190">
        <f>SUM(K13:K15)</f>
        <v>12665.92</v>
      </c>
      <c r="L12" s="57">
        <f>(K12+J12)/F12</f>
        <v>0.10407801324640405</v>
      </c>
      <c r="M12" s="56">
        <f>K12+G12+J12</f>
        <v>691951.92</v>
      </c>
      <c r="N12" s="56">
        <f>H12-K12-J12</f>
        <v>177567.08000000002</v>
      </c>
      <c r="O12" s="57">
        <f>M12/F12</f>
        <v>0.79578700407926684</v>
      </c>
      <c r="P12" s="58"/>
      <c r="Q12" s="56">
        <f>SUM(Q13:Q15)</f>
        <v>0</v>
      </c>
      <c r="R12" s="56">
        <f>SUM(R13:R15)</f>
        <v>0</v>
      </c>
      <c r="S12" s="59">
        <f>+N12+C12+Q12+R12</f>
        <v>177567.08000000002</v>
      </c>
      <c r="T12" s="57">
        <f>+M12/(Q12+F12+R12)</f>
        <v>0.79578700407926684</v>
      </c>
      <c r="V12" s="56">
        <f>SUM(V13:V15)</f>
        <v>1226000</v>
      </c>
      <c r="W12" s="56">
        <f>SUM(W13:W15)</f>
        <v>0</v>
      </c>
      <c r="X12" s="56">
        <f>SUM(X13:X15)</f>
        <v>0</v>
      </c>
      <c r="Y12" s="51"/>
      <c r="Z12" s="56">
        <f>SUM(Z13:Z15)</f>
        <v>0</v>
      </c>
      <c r="AA12" s="56">
        <f>SUM(AA13:AA15)</f>
        <v>0</v>
      </c>
      <c r="AB12" s="56">
        <f>SUM(AB13:AB15)</f>
        <v>0</v>
      </c>
    </row>
    <row r="13" spans="1:28" s="64" customFormat="1" ht="12.75" hidden="1" x14ac:dyDescent="0.2">
      <c r="A13" s="60" t="s">
        <v>31</v>
      </c>
      <c r="B13" s="69"/>
      <c r="C13" s="8"/>
      <c r="D13" s="191">
        <f>V13+Z13</f>
        <v>0</v>
      </c>
      <c r="E13" s="191"/>
      <c r="F13" s="191">
        <f>D13+E13</f>
        <v>0</v>
      </c>
      <c r="G13" s="191"/>
      <c r="H13" s="191">
        <f>F13-G13</f>
        <v>0</v>
      </c>
      <c r="I13" s="175" t="e">
        <f>G13/F13</f>
        <v>#DIV/0!</v>
      </c>
      <c r="J13" s="241"/>
      <c r="K13" s="242"/>
      <c r="L13" s="61" t="e">
        <f>(K13+J13)/F13</f>
        <v>#DIV/0!</v>
      </c>
      <c r="M13" s="8">
        <f>K13+G13+J13</f>
        <v>0</v>
      </c>
      <c r="N13" s="8">
        <f>H13-K13-J13</f>
        <v>0</v>
      </c>
      <c r="O13" s="63" t="e">
        <f>M13/F13</f>
        <v>#DIV/0!</v>
      </c>
      <c r="Q13" s="8">
        <f>W13+AA13</f>
        <v>0</v>
      </c>
      <c r="R13" s="8">
        <f>X13+AB13</f>
        <v>0</v>
      </c>
      <c r="S13" s="65">
        <f>+N13+C13+Q13+R13</f>
        <v>0</v>
      </c>
      <c r="T13" s="66" t="e">
        <f>+M13/(Q13+F13+R13)</f>
        <v>#DIV/0!</v>
      </c>
      <c r="V13" s="8"/>
      <c r="W13" s="8"/>
      <c r="X13" s="8"/>
      <c r="Y13" s="67"/>
      <c r="Z13" s="8"/>
      <c r="AA13" s="8"/>
      <c r="AB13" s="8"/>
    </row>
    <row r="14" spans="1:28" s="64" customFormat="1" ht="12.75" x14ac:dyDescent="0.2">
      <c r="A14" s="60" t="s">
        <v>32</v>
      </c>
      <c r="B14" s="69"/>
      <c r="C14" s="8"/>
      <c r="D14" s="191">
        <v>869519</v>
      </c>
      <c r="E14" s="191"/>
      <c r="F14" s="191">
        <f t="shared" ref="F14:F15" si="0">D14+E14</f>
        <v>869519</v>
      </c>
      <c r="G14" s="191">
        <v>601454.11</v>
      </c>
      <c r="H14" s="191">
        <f>F14-G14</f>
        <v>268064.89</v>
      </c>
      <c r="I14" s="175">
        <f>G14/F14</f>
        <v>0.69170899083286275</v>
      </c>
      <c r="J14" s="241">
        <v>77831.89</v>
      </c>
      <c r="K14" s="242">
        <v>12665.92</v>
      </c>
      <c r="L14" s="61">
        <f t="shared" ref="L14:L15" si="1">(K14+J14)/F14</f>
        <v>0.10407801324640405</v>
      </c>
      <c r="M14" s="8">
        <f t="shared" ref="M14:M15" si="2">K14+G14+J14</f>
        <v>691951.92</v>
      </c>
      <c r="N14" s="8">
        <f t="shared" ref="N14:N15" si="3">H14-K14-J14</f>
        <v>177567.08000000002</v>
      </c>
      <c r="O14" s="63">
        <f>M14/F14</f>
        <v>0.79578700407926684</v>
      </c>
      <c r="Q14" s="8">
        <f t="shared" ref="Q14:Q15" si="4">W14+AA14</f>
        <v>0</v>
      </c>
      <c r="R14" s="8">
        <f t="shared" ref="R14:R15" si="5">X14+AB14</f>
        <v>0</v>
      </c>
      <c r="S14" s="65">
        <f t="shared" ref="S14:S15" si="6">+N14+C14+Q14+R14</f>
        <v>177567.08000000002</v>
      </c>
      <c r="T14" s="66">
        <f t="shared" ref="T14:T15" si="7">+M14/(Q14+F14+R14)</f>
        <v>0.79578700407926684</v>
      </c>
      <c r="V14" s="8">
        <v>1226000</v>
      </c>
      <c r="W14" s="8"/>
      <c r="X14" s="8"/>
      <c r="Y14" s="67"/>
      <c r="Z14" s="8"/>
      <c r="AA14" s="8"/>
      <c r="AB14" s="8"/>
    </row>
    <row r="15" spans="1:28" s="64" customFormat="1" ht="12.75" hidden="1" x14ac:dyDescent="0.2">
      <c r="A15" s="60" t="s">
        <v>33</v>
      </c>
      <c r="B15" s="69"/>
      <c r="C15" s="8"/>
      <c r="D15" s="191">
        <f t="shared" ref="D15" si="8">V15+Z15</f>
        <v>0</v>
      </c>
      <c r="E15" s="191"/>
      <c r="F15" s="191">
        <f t="shared" si="0"/>
        <v>0</v>
      </c>
      <c r="G15" s="191"/>
      <c r="H15" s="191">
        <f>F15-G15</f>
        <v>0</v>
      </c>
      <c r="I15" s="175" t="e">
        <f>G15/F15</f>
        <v>#DIV/0!</v>
      </c>
      <c r="J15" s="241"/>
      <c r="K15" s="242"/>
      <c r="L15" s="61" t="e">
        <f t="shared" si="1"/>
        <v>#DIV/0!</v>
      </c>
      <c r="M15" s="8">
        <f t="shared" si="2"/>
        <v>0</v>
      </c>
      <c r="N15" s="8">
        <f t="shared" si="3"/>
        <v>0</v>
      </c>
      <c r="O15" s="63" t="e">
        <f>M15/F15</f>
        <v>#DIV/0!</v>
      </c>
      <c r="Q15" s="8">
        <f t="shared" si="4"/>
        <v>0</v>
      </c>
      <c r="R15" s="8">
        <f t="shared" si="5"/>
        <v>0</v>
      </c>
      <c r="S15" s="65">
        <f t="shared" si="6"/>
        <v>0</v>
      </c>
      <c r="T15" s="66" t="e">
        <f t="shared" si="7"/>
        <v>#DIV/0!</v>
      </c>
      <c r="V15" s="8"/>
      <c r="W15" s="8"/>
      <c r="X15" s="8"/>
      <c r="Y15" s="67"/>
      <c r="Z15" s="8"/>
      <c r="AA15" s="8"/>
      <c r="AB15" s="8"/>
    </row>
    <row r="16" spans="1:28" hidden="1" x14ac:dyDescent="0.25">
      <c r="A16" s="68"/>
      <c r="B16" s="69"/>
      <c r="C16" s="6"/>
      <c r="D16" s="187"/>
      <c r="E16" s="187"/>
      <c r="F16" s="187"/>
      <c r="G16" s="187"/>
      <c r="H16" s="187"/>
      <c r="I16" s="188"/>
      <c r="J16" s="240"/>
      <c r="K16" s="189"/>
      <c r="L16" s="50"/>
      <c r="M16" s="6"/>
      <c r="N16" s="6"/>
      <c r="O16" s="52"/>
      <c r="Q16" s="6"/>
      <c r="R16" s="6"/>
      <c r="S16" s="51"/>
      <c r="T16" s="54"/>
      <c r="V16" s="6"/>
      <c r="W16" s="6"/>
      <c r="X16" s="6"/>
      <c r="Y16" s="51"/>
      <c r="Z16" s="6"/>
      <c r="AA16" s="6"/>
      <c r="AB16" s="6"/>
    </row>
    <row r="17" spans="1:28" ht="30" hidden="1" x14ac:dyDescent="0.25">
      <c r="A17" s="55" t="s">
        <v>34</v>
      </c>
      <c r="B17" s="49" t="s">
        <v>35</v>
      </c>
      <c r="C17" s="7">
        <f>SUM(C18:C20)</f>
        <v>0</v>
      </c>
      <c r="D17" s="192">
        <f>SUM(D18:D20)</f>
        <v>0</v>
      </c>
      <c r="E17" s="192">
        <f>SUM(E18:E20)</f>
        <v>0</v>
      </c>
      <c r="F17" s="190">
        <f>D17+E17</f>
        <v>0</v>
      </c>
      <c r="G17" s="190">
        <f>SUM(G18:G20)</f>
        <v>0</v>
      </c>
      <c r="H17" s="190">
        <f>F17-G17</f>
        <v>0</v>
      </c>
      <c r="I17" s="174" t="e">
        <f>G17/F17</f>
        <v>#DIV/0!</v>
      </c>
      <c r="J17" s="190">
        <f>SUM(J18:J20)</f>
        <v>0</v>
      </c>
      <c r="K17" s="190">
        <f>SUM(K18:K20)</f>
        <v>0</v>
      </c>
      <c r="L17" s="57" t="e">
        <f>(K17+J17)/F17</f>
        <v>#DIV/0!</v>
      </c>
      <c r="M17" s="56">
        <f>K17+G17+J17</f>
        <v>0</v>
      </c>
      <c r="N17" s="56">
        <f>H17-K17-J17</f>
        <v>0</v>
      </c>
      <c r="O17" s="57" t="e">
        <f>M17/F17</f>
        <v>#DIV/0!</v>
      </c>
      <c r="P17" s="58"/>
      <c r="Q17" s="56">
        <f>SUM(Q18:Q20)</f>
        <v>0</v>
      </c>
      <c r="R17" s="56">
        <f>SUM(R18:R20)</f>
        <v>0</v>
      </c>
      <c r="S17" s="59">
        <f>+N17+C17+Q17+R17</f>
        <v>0</v>
      </c>
      <c r="T17" s="57" t="e">
        <f>+M17/(Q17+F17+R17)</f>
        <v>#DIV/0!</v>
      </c>
      <c r="V17" s="7">
        <f>SUM(V18:V20)</f>
        <v>0</v>
      </c>
      <c r="W17" s="7">
        <f>SUM(W18:W20)</f>
        <v>0</v>
      </c>
      <c r="X17" s="7">
        <f>SUM(X18:X20)</f>
        <v>0</v>
      </c>
      <c r="Y17" s="51"/>
      <c r="Z17" s="7">
        <f>SUM(Z18:Z20)</f>
        <v>0</v>
      </c>
      <c r="AA17" s="7">
        <f>SUM(AA18:AA20)</f>
        <v>0</v>
      </c>
      <c r="AB17" s="7">
        <f>SUM(AB18:AB20)</f>
        <v>0</v>
      </c>
    </row>
    <row r="18" spans="1:28" s="64" customFormat="1" ht="12.75" hidden="1" x14ac:dyDescent="0.2">
      <c r="A18" s="60" t="s">
        <v>31</v>
      </c>
      <c r="B18" s="69"/>
      <c r="C18" s="8"/>
      <c r="D18" s="191">
        <f>V18+Z18</f>
        <v>0</v>
      </c>
      <c r="E18" s="191"/>
      <c r="F18" s="191">
        <f>D18+E18</f>
        <v>0</v>
      </c>
      <c r="G18" s="191"/>
      <c r="H18" s="191">
        <f>F18-G18</f>
        <v>0</v>
      </c>
      <c r="I18" s="175" t="e">
        <f>G18/F18</f>
        <v>#DIV/0!</v>
      </c>
      <c r="J18" s="241"/>
      <c r="K18" s="242"/>
      <c r="L18" s="61" t="e">
        <f>(K18+J18)/F18</f>
        <v>#DIV/0!</v>
      </c>
      <c r="M18" s="8">
        <f>K18+G18+J18</f>
        <v>0</v>
      </c>
      <c r="N18" s="8">
        <f>H18-K18-J18</f>
        <v>0</v>
      </c>
      <c r="O18" s="63" t="e">
        <f>M18/F18</f>
        <v>#DIV/0!</v>
      </c>
      <c r="Q18" s="8">
        <f>W18+AA18</f>
        <v>0</v>
      </c>
      <c r="R18" s="8">
        <f>X18+AB18</f>
        <v>0</v>
      </c>
      <c r="S18" s="65">
        <f>+N18+C18+Q18+R18</f>
        <v>0</v>
      </c>
      <c r="T18" s="66" t="e">
        <f t="shared" ref="T18:T20" si="9">+M18/(Q18+F18+R18)</f>
        <v>#DIV/0!</v>
      </c>
      <c r="V18" s="8"/>
      <c r="W18" s="8"/>
      <c r="X18" s="8"/>
      <c r="Y18" s="67"/>
      <c r="Z18" s="8"/>
      <c r="AA18" s="8"/>
      <c r="AB18" s="8"/>
    </row>
    <row r="19" spans="1:28" s="64" customFormat="1" ht="12.75" hidden="1" x14ac:dyDescent="0.2">
      <c r="A19" s="60" t="s">
        <v>32</v>
      </c>
      <c r="B19" s="69"/>
      <c r="C19" s="8"/>
      <c r="D19" s="191">
        <f t="shared" ref="D19:D20" si="10">V19+Z19</f>
        <v>0</v>
      </c>
      <c r="E19" s="191"/>
      <c r="F19" s="191">
        <f t="shared" ref="F19:F20" si="11">D19+E19</f>
        <v>0</v>
      </c>
      <c r="G19" s="191"/>
      <c r="H19" s="191">
        <f>F19-G19</f>
        <v>0</v>
      </c>
      <c r="I19" s="175" t="e">
        <f>G19/F19</f>
        <v>#DIV/0!</v>
      </c>
      <c r="J19" s="241"/>
      <c r="K19" s="242"/>
      <c r="L19" s="61" t="e">
        <f t="shared" ref="L19:L20" si="12">(K19+J19)/F19</f>
        <v>#DIV/0!</v>
      </c>
      <c r="M19" s="8">
        <f t="shared" ref="M19:M20" si="13">K19+G19+J19</f>
        <v>0</v>
      </c>
      <c r="N19" s="8">
        <f t="shared" ref="N19:N20" si="14">H19-K19-J19</f>
        <v>0</v>
      </c>
      <c r="O19" s="63" t="e">
        <f>M19/F19</f>
        <v>#DIV/0!</v>
      </c>
      <c r="Q19" s="8">
        <f t="shared" ref="Q19:Q20" si="15">W19+AA19</f>
        <v>0</v>
      </c>
      <c r="R19" s="8">
        <f t="shared" ref="R19:R20" si="16">X19+AB19</f>
        <v>0</v>
      </c>
      <c r="S19" s="65">
        <f t="shared" ref="S19:S20" si="17">+N19+C19+Q19+R19</f>
        <v>0</v>
      </c>
      <c r="T19" s="66" t="e">
        <f t="shared" si="9"/>
        <v>#DIV/0!</v>
      </c>
      <c r="V19" s="8"/>
      <c r="W19" s="8"/>
      <c r="X19" s="8"/>
      <c r="Y19" s="67"/>
      <c r="Z19" s="8"/>
      <c r="AA19" s="8"/>
      <c r="AB19" s="8"/>
    </row>
    <row r="20" spans="1:28" s="64" customFormat="1" ht="12.75" hidden="1" x14ac:dyDescent="0.2">
      <c r="A20" s="60" t="s">
        <v>33</v>
      </c>
      <c r="B20" s="69"/>
      <c r="C20" s="8"/>
      <c r="D20" s="191">
        <f t="shared" si="10"/>
        <v>0</v>
      </c>
      <c r="E20" s="191"/>
      <c r="F20" s="191">
        <f t="shared" si="11"/>
        <v>0</v>
      </c>
      <c r="G20" s="191"/>
      <c r="H20" s="191">
        <f>F20-G20</f>
        <v>0</v>
      </c>
      <c r="I20" s="175" t="e">
        <f>G20/F20</f>
        <v>#DIV/0!</v>
      </c>
      <c r="J20" s="241"/>
      <c r="K20" s="242"/>
      <c r="L20" s="61" t="e">
        <f t="shared" si="12"/>
        <v>#DIV/0!</v>
      </c>
      <c r="M20" s="8">
        <f t="shared" si="13"/>
        <v>0</v>
      </c>
      <c r="N20" s="8">
        <f t="shared" si="14"/>
        <v>0</v>
      </c>
      <c r="O20" s="63" t="e">
        <f>M20/F20</f>
        <v>#DIV/0!</v>
      </c>
      <c r="Q20" s="8">
        <f t="shared" si="15"/>
        <v>0</v>
      </c>
      <c r="R20" s="8">
        <f t="shared" si="16"/>
        <v>0</v>
      </c>
      <c r="S20" s="65">
        <f t="shared" si="17"/>
        <v>0</v>
      </c>
      <c r="T20" s="66" t="e">
        <f t="shared" si="9"/>
        <v>#DIV/0!</v>
      </c>
      <c r="V20" s="8"/>
      <c r="W20" s="8"/>
      <c r="X20" s="8"/>
      <c r="Y20" s="67"/>
      <c r="Z20" s="8"/>
      <c r="AA20" s="8"/>
      <c r="AB20" s="8"/>
    </row>
    <row r="21" spans="1:28" s="64" customFormat="1" ht="12.75" x14ac:dyDescent="0.2">
      <c r="A21" s="60"/>
      <c r="B21" s="69"/>
      <c r="C21" s="8"/>
      <c r="D21" s="191"/>
      <c r="E21" s="191"/>
      <c r="F21" s="191"/>
      <c r="G21" s="191"/>
      <c r="H21" s="191"/>
      <c r="I21" s="175"/>
      <c r="J21" s="241"/>
      <c r="K21" s="210"/>
      <c r="L21" s="61"/>
      <c r="M21" s="8"/>
      <c r="N21" s="8"/>
      <c r="O21" s="63"/>
      <c r="Q21" s="8"/>
      <c r="R21" s="8"/>
      <c r="S21" s="67"/>
      <c r="T21" s="70"/>
      <c r="V21" s="8"/>
      <c r="W21" s="8"/>
      <c r="X21" s="8"/>
      <c r="Y21" s="67"/>
      <c r="Z21" s="8"/>
      <c r="AA21" s="8"/>
      <c r="AB21" s="8"/>
    </row>
    <row r="22" spans="1:28" s="24" customFormat="1" x14ac:dyDescent="0.25">
      <c r="A22" s="71" t="s">
        <v>36</v>
      </c>
      <c r="B22" s="49"/>
      <c r="C22" s="7">
        <f>SUM(C23:C25)</f>
        <v>0</v>
      </c>
      <c r="D22" s="192">
        <f>SUM(D23:D25)</f>
        <v>869519</v>
      </c>
      <c r="E22" s="192">
        <f>SUM(E23:E25)</f>
        <v>0</v>
      </c>
      <c r="F22" s="187">
        <f>D22+E22</f>
        <v>869519</v>
      </c>
      <c r="G22" s="192">
        <f>SUM(G23:G25)</f>
        <v>601454.11</v>
      </c>
      <c r="H22" s="192">
        <f>F22-G22</f>
        <v>268064.89</v>
      </c>
      <c r="I22" s="174">
        <f>G22/F22</f>
        <v>0.69170899083286275</v>
      </c>
      <c r="J22" s="192">
        <f>SUM(J23:J25)</f>
        <v>77831.89</v>
      </c>
      <c r="K22" s="192">
        <f>SUM(K23:K25)</f>
        <v>12665.92</v>
      </c>
      <c r="L22" s="57">
        <f>(K22+J22)/F22</f>
        <v>0.10407801324640405</v>
      </c>
      <c r="M22" s="7">
        <f>K22+G22+J22</f>
        <v>691951.92</v>
      </c>
      <c r="N22" s="7">
        <f>H22-K22-J22</f>
        <v>177567.08000000002</v>
      </c>
      <c r="O22" s="72">
        <f>M22/F22</f>
        <v>0.79578700407926684</v>
      </c>
      <c r="Q22" s="7">
        <f>SUM(Q23:Q25)</f>
        <v>0</v>
      </c>
      <c r="R22" s="7">
        <f>SUM(R23:R25)</f>
        <v>0</v>
      </c>
      <c r="S22" s="59">
        <f>+N22+C22+Q22+R22</f>
        <v>177567.08000000002</v>
      </c>
      <c r="T22" s="57">
        <f>+M22/(Q22+F22+R22)</f>
        <v>0.79578700407926684</v>
      </c>
      <c r="V22" s="7">
        <f>SUM(V23:V25)</f>
        <v>1226000</v>
      </c>
      <c r="W22" s="7">
        <f>SUM(W23:W25)</f>
        <v>0</v>
      </c>
      <c r="X22" s="7">
        <f>SUM(X23:X25)</f>
        <v>0</v>
      </c>
      <c r="Y22" s="45"/>
      <c r="Z22" s="7">
        <f>SUM(Z23:Z25)</f>
        <v>0</v>
      </c>
      <c r="AA22" s="7">
        <f>SUM(AA23:AA25)</f>
        <v>0</v>
      </c>
      <c r="AB22" s="7">
        <f>SUM(AB23:AB25)</f>
        <v>0</v>
      </c>
    </row>
    <row r="23" spans="1:28" s="24" customFormat="1" hidden="1" x14ac:dyDescent="0.25">
      <c r="A23" s="48" t="s">
        <v>31</v>
      </c>
      <c r="B23" s="49"/>
      <c r="C23" s="7">
        <f>C13+C18</f>
        <v>0</v>
      </c>
      <c r="D23" s="192">
        <f>D13+D18</f>
        <v>0</v>
      </c>
      <c r="E23" s="192">
        <f>E13+E18</f>
        <v>0</v>
      </c>
      <c r="F23" s="187">
        <f>D23+E23</f>
        <v>0</v>
      </c>
      <c r="G23" s="192">
        <f>G13+G18</f>
        <v>0</v>
      </c>
      <c r="H23" s="192">
        <f>F23-G23</f>
        <v>0</v>
      </c>
      <c r="I23" s="174" t="e">
        <f>G23/F23</f>
        <v>#DIV/0!</v>
      </c>
      <c r="J23" s="192">
        <f t="shared" ref="J23:K25" si="18">J13+J18</f>
        <v>0</v>
      </c>
      <c r="K23" s="192">
        <f t="shared" si="18"/>
        <v>0</v>
      </c>
      <c r="L23" s="50" t="e">
        <f>(K23+J23)/F23</f>
        <v>#DIV/0!</v>
      </c>
      <c r="M23" s="7">
        <f>K23+G23+J23</f>
        <v>0</v>
      </c>
      <c r="N23" s="7">
        <f>H23-K23-J23</f>
        <v>0</v>
      </c>
      <c r="O23" s="72" t="e">
        <f>M23/F23</f>
        <v>#DIV/0!</v>
      </c>
      <c r="Q23" s="7">
        <f t="shared" ref="Q23:R25" si="19">Q13+Q18</f>
        <v>0</v>
      </c>
      <c r="R23" s="7">
        <f t="shared" si="19"/>
        <v>0</v>
      </c>
      <c r="S23" s="59">
        <f>+N23+C23+Q23+R23</f>
        <v>0</v>
      </c>
      <c r="T23" s="57" t="e">
        <f t="shared" ref="T23:T25" si="20">+M23/(Q23+F23+R23)</f>
        <v>#DIV/0!</v>
      </c>
      <c r="V23" s="7">
        <f>V13+V18</f>
        <v>0</v>
      </c>
      <c r="W23" s="7">
        <f t="shared" ref="W23:X25" si="21">W13+W18</f>
        <v>0</v>
      </c>
      <c r="X23" s="7">
        <f t="shared" si="21"/>
        <v>0</v>
      </c>
      <c r="Y23" s="45"/>
      <c r="Z23" s="7">
        <f>Z13+Z18</f>
        <v>0</v>
      </c>
      <c r="AA23" s="7">
        <f t="shared" ref="AA23:AB23" si="22">AA13+AA18</f>
        <v>0</v>
      </c>
      <c r="AB23" s="7">
        <f t="shared" si="22"/>
        <v>0</v>
      </c>
    </row>
    <row r="24" spans="1:28" s="24" customFormat="1" x14ac:dyDescent="0.25">
      <c r="A24" s="48" t="s">
        <v>32</v>
      </c>
      <c r="B24" s="49"/>
      <c r="C24" s="7">
        <f t="shared" ref="C24:E25" si="23">C14+C19</f>
        <v>0</v>
      </c>
      <c r="D24" s="192">
        <f t="shared" si="23"/>
        <v>869519</v>
      </c>
      <c r="E24" s="192">
        <f t="shared" si="23"/>
        <v>0</v>
      </c>
      <c r="F24" s="187">
        <f>D24+E24</f>
        <v>869519</v>
      </c>
      <c r="G24" s="192">
        <f>G14+G19</f>
        <v>601454.11</v>
      </c>
      <c r="H24" s="192">
        <f>F24-G24</f>
        <v>268064.89</v>
      </c>
      <c r="I24" s="174">
        <f>G24/F24</f>
        <v>0.69170899083286275</v>
      </c>
      <c r="J24" s="192">
        <f t="shared" si="18"/>
        <v>77831.89</v>
      </c>
      <c r="K24" s="192">
        <f t="shared" si="18"/>
        <v>12665.92</v>
      </c>
      <c r="L24" s="50">
        <f t="shared" ref="L24:L25" si="24">(K24+J24)/F24</f>
        <v>0.10407801324640405</v>
      </c>
      <c r="M24" s="7">
        <f t="shared" ref="M24:M25" si="25">K24+G24+J24</f>
        <v>691951.92</v>
      </c>
      <c r="N24" s="7">
        <f t="shared" ref="N24:N25" si="26">H24-K24-J24</f>
        <v>177567.08000000002</v>
      </c>
      <c r="O24" s="72">
        <f>M24/F24</f>
        <v>0.79578700407926684</v>
      </c>
      <c r="Q24" s="7">
        <f t="shared" si="19"/>
        <v>0</v>
      </c>
      <c r="R24" s="7">
        <f t="shared" si="19"/>
        <v>0</v>
      </c>
      <c r="S24" s="59">
        <f t="shared" ref="S24:S25" si="27">+N24+C24+Q24+R24</f>
        <v>177567.08000000002</v>
      </c>
      <c r="T24" s="57">
        <f t="shared" si="20"/>
        <v>0.79578700407926684</v>
      </c>
      <c r="V24" s="7">
        <f>V14+V19</f>
        <v>1226000</v>
      </c>
      <c r="W24" s="7">
        <f t="shared" si="21"/>
        <v>0</v>
      </c>
      <c r="X24" s="7">
        <f t="shared" si="21"/>
        <v>0</v>
      </c>
      <c r="Y24" s="45"/>
      <c r="Z24" s="7">
        <f>Z14+Z19</f>
        <v>0</v>
      </c>
      <c r="AA24" s="7">
        <f t="shared" ref="AA24:AB24" si="28">AA14+AA19</f>
        <v>0</v>
      </c>
      <c r="AB24" s="7">
        <f t="shared" si="28"/>
        <v>0</v>
      </c>
    </row>
    <row r="25" spans="1:28" s="24" customFormat="1" hidden="1" x14ac:dyDescent="0.25">
      <c r="A25" s="48" t="s">
        <v>33</v>
      </c>
      <c r="B25" s="49"/>
      <c r="C25" s="7">
        <f t="shared" si="23"/>
        <v>0</v>
      </c>
      <c r="D25" s="192">
        <f t="shared" si="23"/>
        <v>0</v>
      </c>
      <c r="E25" s="192">
        <f t="shared" si="23"/>
        <v>0</v>
      </c>
      <c r="F25" s="187">
        <f>D25+E25</f>
        <v>0</v>
      </c>
      <c r="G25" s="192">
        <f>G15+G20</f>
        <v>0</v>
      </c>
      <c r="H25" s="192">
        <f>F25-G25</f>
        <v>0</v>
      </c>
      <c r="I25" s="174" t="e">
        <f>G25/F25</f>
        <v>#DIV/0!</v>
      </c>
      <c r="J25" s="192">
        <f t="shared" si="18"/>
        <v>0</v>
      </c>
      <c r="K25" s="192">
        <f t="shared" si="18"/>
        <v>0</v>
      </c>
      <c r="L25" s="50" t="e">
        <f t="shared" si="24"/>
        <v>#DIV/0!</v>
      </c>
      <c r="M25" s="7">
        <f t="shared" si="25"/>
        <v>0</v>
      </c>
      <c r="N25" s="7">
        <f t="shared" si="26"/>
        <v>0</v>
      </c>
      <c r="O25" s="72" t="e">
        <f>M25/F25</f>
        <v>#DIV/0!</v>
      </c>
      <c r="Q25" s="7">
        <f t="shared" si="19"/>
        <v>0</v>
      </c>
      <c r="R25" s="7">
        <f t="shared" si="19"/>
        <v>0</v>
      </c>
      <c r="S25" s="59">
        <f t="shared" si="27"/>
        <v>0</v>
      </c>
      <c r="T25" s="57" t="e">
        <f t="shared" si="20"/>
        <v>#DIV/0!</v>
      </c>
      <c r="V25" s="7">
        <f>V15+V20</f>
        <v>0</v>
      </c>
      <c r="W25" s="7">
        <f t="shared" si="21"/>
        <v>0</v>
      </c>
      <c r="X25" s="7">
        <f t="shared" si="21"/>
        <v>0</v>
      </c>
      <c r="Y25" s="45"/>
      <c r="Z25" s="7">
        <f>Z15+Z20</f>
        <v>0</v>
      </c>
      <c r="AA25" s="7">
        <f t="shared" ref="AA25:AB25" si="29">AA15+AA20</f>
        <v>0</v>
      </c>
      <c r="AB25" s="7">
        <f t="shared" si="29"/>
        <v>0</v>
      </c>
    </row>
    <row r="26" spans="1:28" x14ac:dyDescent="0.25">
      <c r="A26" s="68"/>
      <c r="B26" s="69"/>
      <c r="C26" s="6"/>
      <c r="D26" s="187"/>
      <c r="E26" s="187"/>
      <c r="F26" s="187"/>
      <c r="G26" s="187"/>
      <c r="H26" s="187"/>
      <c r="I26" s="188"/>
      <c r="J26" s="240"/>
      <c r="K26" s="189"/>
      <c r="L26" s="50"/>
      <c r="M26" s="6"/>
      <c r="N26" s="6"/>
      <c r="O26" s="52"/>
      <c r="Q26" s="6"/>
      <c r="R26" s="6"/>
      <c r="S26" s="51"/>
      <c r="T26" s="54"/>
      <c r="V26" s="6"/>
      <c r="W26" s="6"/>
      <c r="X26" s="6"/>
      <c r="Y26" s="51"/>
      <c r="Z26" s="6"/>
      <c r="AA26" s="6"/>
      <c r="AB26" s="6"/>
    </row>
    <row r="27" spans="1:28" x14ac:dyDescent="0.25">
      <c r="A27" s="48" t="s">
        <v>37</v>
      </c>
      <c r="B27" s="49"/>
      <c r="C27" s="6"/>
      <c r="D27" s="187"/>
      <c r="E27" s="187"/>
      <c r="F27" s="187"/>
      <c r="G27" s="187"/>
      <c r="H27" s="187"/>
      <c r="I27" s="188"/>
      <c r="J27" s="240"/>
      <c r="K27" s="189"/>
      <c r="L27" s="50"/>
      <c r="M27" s="6"/>
      <c r="N27" s="6"/>
      <c r="O27" s="52"/>
      <c r="Q27" s="6"/>
      <c r="R27" s="6"/>
      <c r="S27" s="51"/>
      <c r="T27" s="54"/>
      <c r="V27" s="6"/>
      <c r="W27" s="6"/>
      <c r="X27" s="6"/>
      <c r="Y27" s="51"/>
      <c r="Z27" s="6"/>
      <c r="AA27" s="6"/>
      <c r="AB27" s="6"/>
    </row>
    <row r="28" spans="1:28" ht="8.25" customHeight="1" x14ac:dyDescent="0.25">
      <c r="A28" s="48"/>
      <c r="B28" s="49"/>
      <c r="C28" s="6"/>
      <c r="D28" s="187"/>
      <c r="E28" s="187"/>
      <c r="F28" s="187"/>
      <c r="G28" s="187"/>
      <c r="H28" s="187"/>
      <c r="I28" s="188"/>
      <c r="J28" s="240"/>
      <c r="K28" s="189"/>
      <c r="L28" s="50"/>
      <c r="M28" s="6"/>
      <c r="N28" s="6"/>
      <c r="O28" s="52"/>
      <c r="Q28" s="6"/>
      <c r="R28" s="6"/>
      <c r="S28" s="51"/>
      <c r="T28" s="54"/>
      <c r="V28" s="6"/>
      <c r="W28" s="6"/>
      <c r="X28" s="6"/>
      <c r="Y28" s="51"/>
      <c r="Z28" s="6"/>
      <c r="AA28" s="6"/>
      <c r="AB28" s="6"/>
    </row>
    <row r="29" spans="1:28" ht="30" x14ac:dyDescent="0.25">
      <c r="A29" s="55" t="s">
        <v>38</v>
      </c>
      <c r="B29" s="49" t="s">
        <v>39</v>
      </c>
      <c r="C29" s="7">
        <f>SUM(C30:C32)</f>
        <v>0</v>
      </c>
      <c r="D29" s="192">
        <f>SUM(D30:D32)</f>
        <v>0</v>
      </c>
      <c r="E29" s="192">
        <f>SUM(E30:E32)</f>
        <v>3801232.68</v>
      </c>
      <c r="F29" s="190">
        <f>D29+E29</f>
        <v>3801232.68</v>
      </c>
      <c r="G29" s="190">
        <f>SUM(G30:G32)</f>
        <v>80421.66</v>
      </c>
      <c r="H29" s="190">
        <f>F29-G29</f>
        <v>3720811.02</v>
      </c>
      <c r="I29" s="174">
        <f>G29/F29</f>
        <v>2.1156731715775947E-2</v>
      </c>
      <c r="J29" s="190">
        <f>SUM(J30:J32)</f>
        <v>151081.08000000002</v>
      </c>
      <c r="K29" s="190">
        <f>SUM(K30:K32)</f>
        <v>860377.8</v>
      </c>
      <c r="L29" s="57">
        <f>(K29+J29)/F29</f>
        <v>0.26608707362791589</v>
      </c>
      <c r="M29" s="56">
        <f>K29+G29+J29</f>
        <v>1091880.54</v>
      </c>
      <c r="N29" s="56">
        <f>H29-K29-J29</f>
        <v>2709352.1399999997</v>
      </c>
      <c r="O29" s="57">
        <f>M29/F29</f>
        <v>0.28724380534369182</v>
      </c>
      <c r="P29" s="58"/>
      <c r="Q29" s="56">
        <f>SUM(Q30:Q32)</f>
        <v>0</v>
      </c>
      <c r="R29" s="56">
        <f>SUM(R30:R32)</f>
        <v>0</v>
      </c>
      <c r="S29" s="59">
        <f>+N29+C29+Q29+R29</f>
        <v>2709352.1399999997</v>
      </c>
      <c r="T29" s="57">
        <f>+M29/(Q29+F29+R29)</f>
        <v>0.28724380534369182</v>
      </c>
      <c r="V29" s="7">
        <f>SUM(V30:V32)</f>
        <v>0</v>
      </c>
      <c r="W29" s="7">
        <f>SUM(W30:W32)</f>
        <v>0</v>
      </c>
      <c r="X29" s="7">
        <f>SUM(X30:X32)</f>
        <v>0</v>
      </c>
      <c r="Y29" s="51"/>
      <c r="Z29" s="7">
        <f>SUM(Z30:Z32)</f>
        <v>0</v>
      </c>
      <c r="AA29" s="7">
        <f>SUM(AA30:AA32)</f>
        <v>0</v>
      </c>
      <c r="AB29" s="7">
        <f>SUM(AB30:AB32)</f>
        <v>0</v>
      </c>
    </row>
    <row r="30" spans="1:28" s="64" customFormat="1" ht="12.75" hidden="1" x14ac:dyDescent="0.2">
      <c r="A30" s="60" t="s">
        <v>31</v>
      </c>
      <c r="B30" s="69"/>
      <c r="C30" s="8"/>
      <c r="D30" s="191">
        <f>V30+Z30</f>
        <v>0</v>
      </c>
      <c r="E30" s="191"/>
      <c r="F30" s="191">
        <f>D30+E30</f>
        <v>0</v>
      </c>
      <c r="G30" s="191"/>
      <c r="H30" s="191">
        <f>F30-G30</f>
        <v>0</v>
      </c>
      <c r="I30" s="175" t="e">
        <f>G30/F30</f>
        <v>#DIV/0!</v>
      </c>
      <c r="J30" s="241"/>
      <c r="K30" s="242"/>
      <c r="L30" s="61" t="e">
        <f>(K30+J30)/F30</f>
        <v>#DIV/0!</v>
      </c>
      <c r="M30" s="8">
        <f>K30+G30+J30</f>
        <v>0</v>
      </c>
      <c r="N30" s="8">
        <f>H30-K30-J30</f>
        <v>0</v>
      </c>
      <c r="O30" s="63" t="e">
        <f>M30/F30</f>
        <v>#DIV/0!</v>
      </c>
      <c r="Q30" s="8">
        <f>W30+AA30</f>
        <v>0</v>
      </c>
      <c r="R30" s="8">
        <f>X30+AB30</f>
        <v>0</v>
      </c>
      <c r="S30" s="65">
        <f>+N30+C30+Q30+R30</f>
        <v>0</v>
      </c>
      <c r="T30" s="66" t="e">
        <f t="shared" ref="T30:T32" si="30">+M30/(Q30+F30+R30)</f>
        <v>#DIV/0!</v>
      </c>
      <c r="V30" s="8"/>
      <c r="W30" s="8"/>
      <c r="X30" s="8"/>
      <c r="Y30" s="67"/>
      <c r="Z30" s="8"/>
      <c r="AA30" s="8"/>
      <c r="AB30" s="8"/>
    </row>
    <row r="31" spans="1:28" s="64" customFormat="1" ht="12.75" x14ac:dyDescent="0.2">
      <c r="A31" s="60" t="s">
        <v>32</v>
      </c>
      <c r="B31" s="69"/>
      <c r="C31" s="8"/>
      <c r="D31" s="191">
        <f t="shared" ref="D31:D32" si="31">V31+Z31</f>
        <v>0</v>
      </c>
      <c r="E31" s="191">
        <v>3801232.68</v>
      </c>
      <c r="F31" s="191">
        <f t="shared" ref="F31:F32" si="32">D31+E31</f>
        <v>3801232.68</v>
      </c>
      <c r="G31" s="191">
        <f>80021.66+400</f>
        <v>80421.66</v>
      </c>
      <c r="H31" s="191">
        <f>F31-G31</f>
        <v>3720811.02</v>
      </c>
      <c r="I31" s="175">
        <f>G31/F31</f>
        <v>2.1156731715775947E-2</v>
      </c>
      <c r="J31" s="241">
        <v>151081.08000000002</v>
      </c>
      <c r="K31" s="242">
        <v>860377.8</v>
      </c>
      <c r="L31" s="61">
        <f t="shared" ref="L31:L32" si="33">(K31+J31)/F31</f>
        <v>0.26608707362791589</v>
      </c>
      <c r="M31" s="8">
        <f t="shared" ref="M31:M32" si="34">K31+G31+J31</f>
        <v>1091880.54</v>
      </c>
      <c r="N31" s="8">
        <f t="shared" ref="N31:N32" si="35">H31-K31-J31</f>
        <v>2709352.1399999997</v>
      </c>
      <c r="O31" s="63">
        <f>M31/F31</f>
        <v>0.28724380534369182</v>
      </c>
      <c r="Q31" s="8">
        <f t="shared" ref="Q31:Q32" si="36">W31+AA31</f>
        <v>0</v>
      </c>
      <c r="R31" s="8">
        <f t="shared" ref="R31:R32" si="37">X31+AB31</f>
        <v>0</v>
      </c>
      <c r="S31" s="65">
        <f t="shared" ref="S31:S32" si="38">+N31+C31+Q31+R31</f>
        <v>2709352.1399999997</v>
      </c>
      <c r="T31" s="66">
        <f t="shared" si="30"/>
        <v>0.28724380534369182</v>
      </c>
      <c r="V31" s="8"/>
      <c r="W31" s="8"/>
      <c r="X31" s="8"/>
      <c r="Y31" s="67"/>
      <c r="Z31" s="8"/>
      <c r="AA31" s="8"/>
      <c r="AB31" s="8"/>
    </row>
    <row r="32" spans="1:28" s="64" customFormat="1" ht="12.75" hidden="1" x14ac:dyDescent="0.2">
      <c r="A32" s="60" t="s">
        <v>33</v>
      </c>
      <c r="B32" s="69"/>
      <c r="C32" s="8"/>
      <c r="D32" s="191">
        <f t="shared" si="31"/>
        <v>0</v>
      </c>
      <c r="E32" s="191"/>
      <c r="F32" s="191">
        <f t="shared" si="32"/>
        <v>0</v>
      </c>
      <c r="G32" s="191"/>
      <c r="H32" s="191">
        <f>F32-G32</f>
        <v>0</v>
      </c>
      <c r="I32" s="175" t="e">
        <f>G32/F32</f>
        <v>#DIV/0!</v>
      </c>
      <c r="J32" s="241"/>
      <c r="K32" s="242"/>
      <c r="L32" s="61" t="e">
        <f t="shared" si="33"/>
        <v>#DIV/0!</v>
      </c>
      <c r="M32" s="8">
        <f t="shared" si="34"/>
        <v>0</v>
      </c>
      <c r="N32" s="8">
        <f t="shared" si="35"/>
        <v>0</v>
      </c>
      <c r="O32" s="63" t="e">
        <f>M32/F32</f>
        <v>#DIV/0!</v>
      </c>
      <c r="Q32" s="8">
        <f t="shared" si="36"/>
        <v>0</v>
      </c>
      <c r="R32" s="8">
        <f t="shared" si="37"/>
        <v>0</v>
      </c>
      <c r="S32" s="65">
        <f t="shared" si="38"/>
        <v>0</v>
      </c>
      <c r="T32" s="66" t="e">
        <f t="shared" si="30"/>
        <v>#DIV/0!</v>
      </c>
      <c r="V32" s="8"/>
      <c r="W32" s="8"/>
      <c r="X32" s="8"/>
      <c r="Y32" s="67"/>
      <c r="Z32" s="8"/>
      <c r="AA32" s="8"/>
      <c r="AB32" s="8"/>
    </row>
    <row r="33" spans="1:28" hidden="1" x14ac:dyDescent="0.25">
      <c r="A33" s="68"/>
      <c r="B33" s="69"/>
      <c r="C33" s="6"/>
      <c r="D33" s="187"/>
      <c r="E33" s="187"/>
      <c r="F33" s="187"/>
      <c r="G33" s="187"/>
      <c r="H33" s="187"/>
      <c r="I33" s="188"/>
      <c r="J33" s="240"/>
      <c r="K33" s="189"/>
      <c r="L33" s="50"/>
      <c r="M33" s="6"/>
      <c r="N33" s="6"/>
      <c r="O33" s="52"/>
      <c r="Q33" s="6"/>
      <c r="R33" s="6"/>
      <c r="S33" s="51"/>
      <c r="T33" s="54"/>
      <c r="V33" s="6"/>
      <c r="W33" s="6"/>
      <c r="X33" s="6"/>
      <c r="Y33" s="51"/>
      <c r="Z33" s="6"/>
      <c r="AA33" s="6"/>
      <c r="AB33" s="6"/>
    </row>
    <row r="34" spans="1:28" hidden="1" x14ac:dyDescent="0.25">
      <c r="A34" s="71" t="s">
        <v>40</v>
      </c>
      <c r="B34" s="49" t="s">
        <v>41</v>
      </c>
      <c r="C34" s="7">
        <f>SUM(C35:C37)</f>
        <v>0</v>
      </c>
      <c r="D34" s="192">
        <f>SUM(D35:D37)</f>
        <v>0</v>
      </c>
      <c r="E34" s="192">
        <f>SUM(E35:E37)</f>
        <v>0</v>
      </c>
      <c r="F34" s="190">
        <f>D34+E34</f>
        <v>0</v>
      </c>
      <c r="G34" s="190">
        <f>SUM(G35:G37)</f>
        <v>0</v>
      </c>
      <c r="H34" s="190">
        <f>F34-G34</f>
        <v>0</v>
      </c>
      <c r="I34" s="174" t="e">
        <f>G34/F34</f>
        <v>#DIV/0!</v>
      </c>
      <c r="J34" s="190">
        <f>SUM(J35:J37)</f>
        <v>0</v>
      </c>
      <c r="K34" s="190">
        <f>SUM(K35:K37)</f>
        <v>0</v>
      </c>
      <c r="L34" s="57" t="e">
        <f>(K34+J34)/F34</f>
        <v>#DIV/0!</v>
      </c>
      <c r="M34" s="56">
        <f>K34+G34+J34</f>
        <v>0</v>
      </c>
      <c r="N34" s="56">
        <f>H34-K34-J34</f>
        <v>0</v>
      </c>
      <c r="O34" s="57" t="e">
        <f>M34/F34</f>
        <v>#DIV/0!</v>
      </c>
      <c r="P34" s="58"/>
      <c r="Q34" s="56">
        <f>SUM(Q35:Q37)</f>
        <v>0</v>
      </c>
      <c r="R34" s="56">
        <f>SUM(R35:R37)</f>
        <v>0</v>
      </c>
      <c r="S34" s="59">
        <f>+N34+C34+Q34+R34</f>
        <v>0</v>
      </c>
      <c r="T34" s="57" t="e">
        <f>+M34/(Q34+F34+R34)</f>
        <v>#DIV/0!</v>
      </c>
      <c r="V34" s="7">
        <f>SUM(V35:V37)</f>
        <v>0</v>
      </c>
      <c r="W34" s="7">
        <f>SUM(W35:W37)</f>
        <v>0</v>
      </c>
      <c r="X34" s="7">
        <f>SUM(X35:X37)</f>
        <v>0</v>
      </c>
      <c r="Y34" s="51"/>
      <c r="Z34" s="7">
        <f>SUM(Z35:Z37)</f>
        <v>0</v>
      </c>
      <c r="AA34" s="7">
        <f>SUM(AA35:AA37)</f>
        <v>0</v>
      </c>
      <c r="AB34" s="7">
        <f>SUM(AB35:AB37)</f>
        <v>0</v>
      </c>
    </row>
    <row r="35" spans="1:28" s="64" customFormat="1" ht="12.75" hidden="1" x14ac:dyDescent="0.2">
      <c r="A35" s="60" t="s">
        <v>31</v>
      </c>
      <c r="B35" s="69"/>
      <c r="C35" s="8"/>
      <c r="D35" s="191">
        <f>V35+Z35</f>
        <v>0</v>
      </c>
      <c r="E35" s="191"/>
      <c r="F35" s="191">
        <f>D35+E35</f>
        <v>0</v>
      </c>
      <c r="G35" s="191"/>
      <c r="H35" s="191">
        <f>F35-G35</f>
        <v>0</v>
      </c>
      <c r="I35" s="175" t="e">
        <f>G35/F35</f>
        <v>#DIV/0!</v>
      </c>
      <c r="J35" s="241"/>
      <c r="K35" s="242"/>
      <c r="L35" s="61" t="e">
        <f>(K35+J35)/F35</f>
        <v>#DIV/0!</v>
      </c>
      <c r="M35" s="8">
        <f>K35+G35+J35</f>
        <v>0</v>
      </c>
      <c r="N35" s="8">
        <f>H35-K35-J35</f>
        <v>0</v>
      </c>
      <c r="O35" s="63" t="e">
        <f>M35/F35</f>
        <v>#DIV/0!</v>
      </c>
      <c r="Q35" s="8">
        <f>W35+AA35</f>
        <v>0</v>
      </c>
      <c r="R35" s="8">
        <f>X35+AB35</f>
        <v>0</v>
      </c>
      <c r="S35" s="65">
        <f>+N35+C35+Q35+R35</f>
        <v>0</v>
      </c>
      <c r="T35" s="66" t="e">
        <f t="shared" ref="T35:T37" si="39">+M35/(Q35+F35+R35)</f>
        <v>#DIV/0!</v>
      </c>
      <c r="V35" s="8"/>
      <c r="W35" s="8"/>
      <c r="X35" s="8"/>
      <c r="Y35" s="67"/>
      <c r="Z35" s="8"/>
      <c r="AA35" s="8"/>
      <c r="AB35" s="8"/>
    </row>
    <row r="36" spans="1:28" s="64" customFormat="1" ht="12.75" hidden="1" x14ac:dyDescent="0.2">
      <c r="A36" s="60" t="s">
        <v>32</v>
      </c>
      <c r="B36" s="69"/>
      <c r="C36" s="8"/>
      <c r="D36" s="191">
        <f t="shared" ref="D36:D37" si="40">V36+Z36</f>
        <v>0</v>
      </c>
      <c r="E36" s="191"/>
      <c r="F36" s="191">
        <f t="shared" ref="F36:F37" si="41">D36+E36</f>
        <v>0</v>
      </c>
      <c r="G36" s="191"/>
      <c r="H36" s="191">
        <f>F36-G36</f>
        <v>0</v>
      </c>
      <c r="I36" s="175" t="e">
        <f>G36/F36</f>
        <v>#DIV/0!</v>
      </c>
      <c r="J36" s="241"/>
      <c r="K36" s="242"/>
      <c r="L36" s="61" t="e">
        <f t="shared" ref="L36:L37" si="42">(K36+J36)/F36</f>
        <v>#DIV/0!</v>
      </c>
      <c r="M36" s="8">
        <f t="shared" ref="M36:M37" si="43">K36+G36+J36</f>
        <v>0</v>
      </c>
      <c r="N36" s="8">
        <f t="shared" ref="N36:N37" si="44">H36-K36-J36</f>
        <v>0</v>
      </c>
      <c r="O36" s="63" t="e">
        <f>M36/F36</f>
        <v>#DIV/0!</v>
      </c>
      <c r="Q36" s="8">
        <f t="shared" ref="Q36:Q37" si="45">W36+AA36</f>
        <v>0</v>
      </c>
      <c r="R36" s="8">
        <f t="shared" ref="R36:R37" si="46">X36+AB36</f>
        <v>0</v>
      </c>
      <c r="S36" s="65">
        <f t="shared" ref="S36:S37" si="47">+N36+C36+Q36+R36</f>
        <v>0</v>
      </c>
      <c r="T36" s="66" t="e">
        <f t="shared" si="39"/>
        <v>#DIV/0!</v>
      </c>
      <c r="V36" s="8"/>
      <c r="W36" s="8"/>
      <c r="X36" s="8"/>
      <c r="Y36" s="67"/>
      <c r="Z36" s="8"/>
      <c r="AA36" s="8"/>
      <c r="AB36" s="8"/>
    </row>
    <row r="37" spans="1:28" s="64" customFormat="1" ht="12.75" hidden="1" x14ac:dyDescent="0.2">
      <c r="A37" s="60" t="s">
        <v>33</v>
      </c>
      <c r="B37" s="69"/>
      <c r="C37" s="8"/>
      <c r="D37" s="191">
        <f t="shared" si="40"/>
        <v>0</v>
      </c>
      <c r="E37" s="191"/>
      <c r="F37" s="191">
        <f t="shared" si="41"/>
        <v>0</v>
      </c>
      <c r="G37" s="191"/>
      <c r="H37" s="191">
        <f>F37-G37</f>
        <v>0</v>
      </c>
      <c r="I37" s="175" t="e">
        <f>G37/F37</f>
        <v>#DIV/0!</v>
      </c>
      <c r="J37" s="241"/>
      <c r="K37" s="242"/>
      <c r="L37" s="61" t="e">
        <f t="shared" si="42"/>
        <v>#DIV/0!</v>
      </c>
      <c r="M37" s="8">
        <f t="shared" si="43"/>
        <v>0</v>
      </c>
      <c r="N37" s="8">
        <f t="shared" si="44"/>
        <v>0</v>
      </c>
      <c r="O37" s="63" t="e">
        <f>M37/F37</f>
        <v>#DIV/0!</v>
      </c>
      <c r="Q37" s="8">
        <f t="shared" si="45"/>
        <v>0</v>
      </c>
      <c r="R37" s="8">
        <f t="shared" si="46"/>
        <v>0</v>
      </c>
      <c r="S37" s="65">
        <f t="shared" si="47"/>
        <v>0</v>
      </c>
      <c r="T37" s="66" t="e">
        <f t="shared" si="39"/>
        <v>#DIV/0!</v>
      </c>
      <c r="V37" s="8"/>
      <c r="W37" s="8"/>
      <c r="X37" s="8"/>
      <c r="Y37" s="67"/>
      <c r="Z37" s="8"/>
      <c r="AA37" s="8"/>
      <c r="AB37" s="8"/>
    </row>
    <row r="38" spans="1:28" x14ac:dyDescent="0.25">
      <c r="A38" s="68"/>
      <c r="B38" s="69"/>
      <c r="C38" s="6"/>
      <c r="D38" s="187"/>
      <c r="E38" s="187"/>
      <c r="F38" s="187"/>
      <c r="G38" s="187"/>
      <c r="H38" s="187"/>
      <c r="I38" s="188"/>
      <c r="J38" s="240"/>
      <c r="K38" s="189"/>
      <c r="L38" s="50"/>
      <c r="M38" s="6"/>
      <c r="N38" s="6"/>
      <c r="O38" s="52"/>
      <c r="Q38" s="6"/>
      <c r="R38" s="6"/>
      <c r="S38" s="51"/>
      <c r="T38" s="54"/>
      <c r="V38" s="6"/>
      <c r="W38" s="6"/>
      <c r="X38" s="6"/>
      <c r="Y38" s="51"/>
      <c r="Z38" s="6"/>
      <c r="AA38" s="6"/>
      <c r="AB38" s="6"/>
    </row>
    <row r="39" spans="1:28" ht="30" x14ac:dyDescent="0.25">
      <c r="A39" s="55" t="s">
        <v>42</v>
      </c>
      <c r="B39" s="49" t="s">
        <v>43</v>
      </c>
      <c r="C39" s="7">
        <f>SUM(C40:C42)</f>
        <v>0</v>
      </c>
      <c r="D39" s="192">
        <f>SUM(D40:D42)</f>
        <v>0</v>
      </c>
      <c r="E39" s="192">
        <f>SUM(E40:E42)</f>
        <v>96618</v>
      </c>
      <c r="F39" s="190">
        <f>D39+E39</f>
        <v>96618</v>
      </c>
      <c r="G39" s="190">
        <f>G40+G41</f>
        <v>50155.83</v>
      </c>
      <c r="H39" s="190">
        <f>F39-G39</f>
        <v>46462.17</v>
      </c>
      <c r="I39" s="174">
        <f>G39/F39</f>
        <v>0.51911476122461653</v>
      </c>
      <c r="J39" s="190">
        <f>SUM(J40:J42)</f>
        <v>0</v>
      </c>
      <c r="K39" s="190">
        <f>K41</f>
        <v>48240</v>
      </c>
      <c r="L39" s="57">
        <f>(K39+J39)/F39</f>
        <v>0.4992858473576352</v>
      </c>
      <c r="M39" s="56">
        <f>K39+G39+J39</f>
        <v>98395.83</v>
      </c>
      <c r="N39" s="56">
        <f>H39-K39-J39</f>
        <v>-1777.8300000000017</v>
      </c>
      <c r="O39" s="57">
        <f>M39/F39</f>
        <v>1.0184006085822517</v>
      </c>
      <c r="P39" s="58"/>
      <c r="Q39" s="56">
        <f>SUM(Q40:Q42)</f>
        <v>0</v>
      </c>
      <c r="R39" s="56">
        <f>SUM(R40:R42)</f>
        <v>0</v>
      </c>
      <c r="S39" s="59">
        <f>+N39+C39+Q39+R39</f>
        <v>-1777.8300000000017</v>
      </c>
      <c r="T39" s="57">
        <f>+M39/(Q39+F39+R39)</f>
        <v>1.0184006085822517</v>
      </c>
      <c r="V39" s="7">
        <f>SUM(V40:V42)</f>
        <v>0</v>
      </c>
      <c r="W39" s="7">
        <f>SUM(W40:W42)</f>
        <v>0</v>
      </c>
      <c r="X39" s="7">
        <f>SUM(X40:X42)</f>
        <v>0</v>
      </c>
      <c r="Y39" s="51"/>
      <c r="Z39" s="7">
        <f>SUM(Z40:Z42)</f>
        <v>0</v>
      </c>
      <c r="AA39" s="7">
        <f>SUM(AA40:AA42)</f>
        <v>0</v>
      </c>
      <c r="AB39" s="7">
        <f>SUM(AB40:AB42)</f>
        <v>0</v>
      </c>
    </row>
    <row r="40" spans="1:28" s="64" customFormat="1" ht="12.75" hidden="1" x14ac:dyDescent="0.2">
      <c r="A40" s="60" t="s">
        <v>31</v>
      </c>
      <c r="B40" s="69"/>
      <c r="C40" s="8"/>
      <c r="D40" s="191">
        <f>V40+Z40</f>
        <v>0</v>
      </c>
      <c r="E40" s="191"/>
      <c r="F40" s="191">
        <f>D40+E40</f>
        <v>0</v>
      </c>
      <c r="G40" s="191"/>
      <c r="H40" s="191">
        <f>F40-G40</f>
        <v>0</v>
      </c>
      <c r="I40" s="175" t="e">
        <f>G40/F40</f>
        <v>#DIV/0!</v>
      </c>
      <c r="J40" s="241"/>
      <c r="K40" s="242"/>
      <c r="L40" s="61" t="e">
        <f>(K40+J40)/F40</f>
        <v>#DIV/0!</v>
      </c>
      <c r="M40" s="8">
        <f>K40+G40+J40</f>
        <v>0</v>
      </c>
      <c r="N40" s="8">
        <f>H40-K40-J40</f>
        <v>0</v>
      </c>
      <c r="O40" s="63" t="e">
        <f>M40/F40</f>
        <v>#DIV/0!</v>
      </c>
      <c r="Q40" s="8">
        <f>W40+AA40</f>
        <v>0</v>
      </c>
      <c r="R40" s="8">
        <f>X40+AB40</f>
        <v>0</v>
      </c>
      <c r="S40" s="65">
        <f>+N40+C40+Q40+R40</f>
        <v>0</v>
      </c>
      <c r="T40" s="66" t="e">
        <f t="shared" ref="T40:T42" si="48">+M40/(Q40+F40+R40)</f>
        <v>#DIV/0!</v>
      </c>
      <c r="V40" s="8"/>
      <c r="W40" s="8"/>
      <c r="X40" s="8"/>
      <c r="Y40" s="67"/>
      <c r="Z40" s="8"/>
      <c r="AA40" s="8"/>
      <c r="AB40" s="8"/>
    </row>
    <row r="41" spans="1:28" s="64" customFormat="1" ht="12.75" x14ac:dyDescent="0.2">
      <c r="A41" s="60" t="s">
        <v>32</v>
      </c>
      <c r="B41" s="69"/>
      <c r="C41" s="8"/>
      <c r="D41" s="191">
        <f t="shared" ref="D41:D42" si="49">V41+Z41</f>
        <v>0</v>
      </c>
      <c r="E41" s="191">
        <v>96618</v>
      </c>
      <c r="F41" s="191">
        <f t="shared" ref="F41:F42" si="50">D41+E41</f>
        <v>96618</v>
      </c>
      <c r="G41" s="191">
        <v>50155.83</v>
      </c>
      <c r="H41" s="191">
        <f>F41-G41</f>
        <v>46462.17</v>
      </c>
      <c r="I41" s="175">
        <f>G41/F41</f>
        <v>0.51911476122461653</v>
      </c>
      <c r="J41" s="241"/>
      <c r="K41" s="242">
        <v>48240</v>
      </c>
      <c r="L41" s="61">
        <f t="shared" ref="L41:L42" si="51">(K41+J41)/F41</f>
        <v>0.4992858473576352</v>
      </c>
      <c r="M41" s="8">
        <f t="shared" ref="M41:M42" si="52">K41+G41+J41</f>
        <v>98395.83</v>
      </c>
      <c r="N41" s="8">
        <f t="shared" ref="N41:N42" si="53">H41-K41-J41</f>
        <v>-1777.8300000000017</v>
      </c>
      <c r="O41" s="63">
        <f>M41/F41</f>
        <v>1.0184006085822517</v>
      </c>
      <c r="Q41" s="8">
        <f t="shared" ref="Q41:Q42" si="54">W41+AA41</f>
        <v>0</v>
      </c>
      <c r="R41" s="8">
        <f t="shared" ref="R41:R42" si="55">X41+AB41</f>
        <v>0</v>
      </c>
      <c r="S41" s="65">
        <f t="shared" ref="S41:S42" si="56">+N41+C41+Q41+R41</f>
        <v>-1777.8300000000017</v>
      </c>
      <c r="T41" s="66">
        <f t="shared" si="48"/>
        <v>1.0184006085822517</v>
      </c>
      <c r="V41" s="8"/>
      <c r="W41" s="8"/>
      <c r="X41" s="8"/>
      <c r="Y41" s="67"/>
      <c r="Z41" s="8"/>
      <c r="AA41" s="8"/>
      <c r="AB41" s="8"/>
    </row>
    <row r="42" spans="1:28" s="64" customFormat="1" ht="12.75" hidden="1" x14ac:dyDescent="0.2">
      <c r="A42" s="60" t="s">
        <v>33</v>
      </c>
      <c r="B42" s="69"/>
      <c r="C42" s="8"/>
      <c r="D42" s="191">
        <f t="shared" si="49"/>
        <v>0</v>
      </c>
      <c r="E42" s="191"/>
      <c r="F42" s="191">
        <f t="shared" si="50"/>
        <v>0</v>
      </c>
      <c r="G42" s="191"/>
      <c r="H42" s="191">
        <f>F42-G42</f>
        <v>0</v>
      </c>
      <c r="I42" s="175" t="e">
        <f>G42/F42</f>
        <v>#DIV/0!</v>
      </c>
      <c r="J42" s="241"/>
      <c r="K42" s="242"/>
      <c r="L42" s="61" t="e">
        <f t="shared" si="51"/>
        <v>#DIV/0!</v>
      </c>
      <c r="M42" s="8">
        <f t="shared" si="52"/>
        <v>0</v>
      </c>
      <c r="N42" s="8">
        <f t="shared" si="53"/>
        <v>0</v>
      </c>
      <c r="O42" s="63" t="e">
        <f>M42/F42</f>
        <v>#DIV/0!</v>
      </c>
      <c r="Q42" s="8">
        <f t="shared" si="54"/>
        <v>0</v>
      </c>
      <c r="R42" s="8">
        <f t="shared" si="55"/>
        <v>0</v>
      </c>
      <c r="S42" s="65">
        <f t="shared" si="56"/>
        <v>0</v>
      </c>
      <c r="T42" s="66" t="e">
        <f t="shared" si="48"/>
        <v>#DIV/0!</v>
      </c>
      <c r="V42" s="8"/>
      <c r="W42" s="8"/>
      <c r="X42" s="8"/>
      <c r="Y42" s="67"/>
      <c r="Z42" s="8"/>
      <c r="AA42" s="8"/>
      <c r="AB42" s="8"/>
    </row>
    <row r="43" spans="1:28" x14ac:dyDescent="0.25">
      <c r="A43" s="68"/>
      <c r="B43" s="69"/>
      <c r="C43" s="6"/>
      <c r="D43" s="187"/>
      <c r="E43" s="187"/>
      <c r="F43" s="187"/>
      <c r="G43" s="187"/>
      <c r="H43" s="187"/>
      <c r="I43" s="188"/>
      <c r="J43" s="240"/>
      <c r="K43" s="189"/>
      <c r="L43" s="50"/>
      <c r="M43" s="6"/>
      <c r="N43" s="6"/>
      <c r="O43" s="52"/>
      <c r="Q43" s="6"/>
      <c r="R43" s="6"/>
      <c r="S43" s="51"/>
      <c r="T43" s="54"/>
      <c r="V43" s="6"/>
      <c r="W43" s="6"/>
      <c r="X43" s="6"/>
      <c r="Y43" s="51"/>
      <c r="Z43" s="6"/>
      <c r="AA43" s="6"/>
      <c r="AB43" s="6"/>
    </row>
    <row r="44" spans="1:28" ht="30" x14ac:dyDescent="0.25">
      <c r="A44" s="55" t="s">
        <v>44</v>
      </c>
      <c r="B44" s="49" t="s">
        <v>45</v>
      </c>
      <c r="C44" s="7">
        <f>SUM(C45:C47)</f>
        <v>0</v>
      </c>
      <c r="D44" s="192">
        <f>SUM(D45:D47)</f>
        <v>0</v>
      </c>
      <c r="E44" s="192">
        <f>SUM(E45:E47)</f>
        <v>0</v>
      </c>
      <c r="F44" s="190">
        <f>D44+E44</f>
        <v>0</v>
      </c>
      <c r="G44" s="190">
        <f>SUM(G45:G47)</f>
        <v>0</v>
      </c>
      <c r="H44" s="190">
        <f>F44-G44</f>
        <v>0</v>
      </c>
      <c r="I44" s="174" t="e">
        <f>G44/F44</f>
        <v>#DIV/0!</v>
      </c>
      <c r="J44" s="190">
        <f>SUM(J45:J47)</f>
        <v>0</v>
      </c>
      <c r="K44" s="190">
        <f>SUM(K45:K47)</f>
        <v>0</v>
      </c>
      <c r="L44" s="57" t="e">
        <f>(K44+J44)/F44</f>
        <v>#DIV/0!</v>
      </c>
      <c r="M44" s="56">
        <f>K44+G44+J44</f>
        <v>0</v>
      </c>
      <c r="N44" s="56">
        <f>H44-K44-J44</f>
        <v>0</v>
      </c>
      <c r="O44" s="57" t="e">
        <f>M44/F44</f>
        <v>#DIV/0!</v>
      </c>
      <c r="P44" s="58"/>
      <c r="Q44" s="56">
        <f>SUM(Q45:Q47)</f>
        <v>0</v>
      </c>
      <c r="R44" s="56">
        <f>SUM(R45:R47)</f>
        <v>0</v>
      </c>
      <c r="S44" s="59">
        <f>+N44+C44+Q44+R44</f>
        <v>0</v>
      </c>
      <c r="T44" s="57" t="e">
        <f>+M44/(Q44+F44+R44)</f>
        <v>#DIV/0!</v>
      </c>
      <c r="V44" s="7">
        <f>SUM(V45:V47)</f>
        <v>0</v>
      </c>
      <c r="W44" s="7">
        <f>SUM(W45:W47)</f>
        <v>0</v>
      </c>
      <c r="X44" s="7">
        <f>SUM(X45:X47)</f>
        <v>0</v>
      </c>
      <c r="Y44" s="51"/>
      <c r="Z44" s="7">
        <f>SUM(Z45:Z47)</f>
        <v>0</v>
      </c>
      <c r="AA44" s="7">
        <f>SUM(AA45:AA47)</f>
        <v>0</v>
      </c>
      <c r="AB44" s="7">
        <f>SUM(AB45:AB47)</f>
        <v>0</v>
      </c>
    </row>
    <row r="45" spans="1:28" s="64" customFormat="1" ht="12.75" x14ac:dyDescent="0.2">
      <c r="A45" s="60" t="s">
        <v>31</v>
      </c>
      <c r="B45" s="69"/>
      <c r="C45" s="8"/>
      <c r="D45" s="191">
        <f>V45+Z45</f>
        <v>0</v>
      </c>
      <c r="E45" s="191"/>
      <c r="F45" s="191">
        <f>D45+E45</f>
        <v>0</v>
      </c>
      <c r="G45" s="191"/>
      <c r="H45" s="191">
        <f>F45-G45</f>
        <v>0</v>
      </c>
      <c r="I45" s="175" t="e">
        <f>G45/F45</f>
        <v>#DIV/0!</v>
      </c>
      <c r="J45" s="241"/>
      <c r="K45" s="242"/>
      <c r="L45" s="61" t="e">
        <f>(K45+J45)/F45</f>
        <v>#DIV/0!</v>
      </c>
      <c r="M45" s="8">
        <f>K45+G45+J45</f>
        <v>0</v>
      </c>
      <c r="N45" s="8">
        <f>H45-K45-J45</f>
        <v>0</v>
      </c>
      <c r="O45" s="63" t="e">
        <f>M45/F45</f>
        <v>#DIV/0!</v>
      </c>
      <c r="Q45" s="8">
        <f>W45+AA45</f>
        <v>0</v>
      </c>
      <c r="R45" s="8">
        <f>X45+AB45</f>
        <v>0</v>
      </c>
      <c r="S45" s="65">
        <f>+N45+C45+Q45+R45</f>
        <v>0</v>
      </c>
      <c r="T45" s="66" t="e">
        <f t="shared" ref="T45:T47" si="57">+M45/(Q45+F45+R45)</f>
        <v>#DIV/0!</v>
      </c>
      <c r="V45" s="8"/>
      <c r="W45" s="8"/>
      <c r="X45" s="8"/>
      <c r="Y45" s="67"/>
      <c r="Z45" s="8"/>
      <c r="AA45" s="8"/>
      <c r="AB45" s="8"/>
    </row>
    <row r="46" spans="1:28" s="64" customFormat="1" ht="12.75" x14ac:dyDescent="0.2">
      <c r="A46" s="60" t="s">
        <v>32</v>
      </c>
      <c r="B46" s="69"/>
      <c r="C46" s="8"/>
      <c r="D46" s="191">
        <f t="shared" ref="D46:D47" si="58">V46+Z46</f>
        <v>0</v>
      </c>
      <c r="E46" s="191"/>
      <c r="F46" s="191">
        <f t="shared" ref="F46:F47" si="59">D46+E46</f>
        <v>0</v>
      </c>
      <c r="G46" s="191"/>
      <c r="H46" s="191">
        <f>F46-G46</f>
        <v>0</v>
      </c>
      <c r="I46" s="175" t="e">
        <f t="shared" ref="I46:I47" si="60">G46/F46</f>
        <v>#DIV/0!</v>
      </c>
      <c r="J46" s="241"/>
      <c r="K46" s="242"/>
      <c r="L46" s="61" t="e">
        <f t="shared" ref="L46:L47" si="61">(K46+J46)/F46</f>
        <v>#DIV/0!</v>
      </c>
      <c r="M46" s="8">
        <f t="shared" ref="M46:M47" si="62">K46+G46+J46</f>
        <v>0</v>
      </c>
      <c r="N46" s="8">
        <f t="shared" ref="N46:N47" si="63">H46-K46-J46</f>
        <v>0</v>
      </c>
      <c r="O46" s="63" t="e">
        <f>M46/F46</f>
        <v>#DIV/0!</v>
      </c>
      <c r="Q46" s="8">
        <f t="shared" ref="Q46:Q47" si="64">W46+AA46</f>
        <v>0</v>
      </c>
      <c r="R46" s="8">
        <f t="shared" ref="R46:R47" si="65">X46+AB46</f>
        <v>0</v>
      </c>
      <c r="S46" s="65">
        <f t="shared" ref="S46:S47" si="66">+N46+C46+Q46+R46</f>
        <v>0</v>
      </c>
      <c r="T46" s="66" t="e">
        <f t="shared" si="57"/>
        <v>#DIV/0!</v>
      </c>
      <c r="V46" s="8"/>
      <c r="W46" s="8"/>
      <c r="X46" s="8"/>
      <c r="Y46" s="67"/>
      <c r="Z46" s="8"/>
      <c r="AA46" s="8"/>
      <c r="AB46" s="8"/>
    </row>
    <row r="47" spans="1:28" s="64" customFormat="1" ht="12.75" x14ac:dyDescent="0.2">
      <c r="A47" s="60" t="s">
        <v>33</v>
      </c>
      <c r="B47" s="69"/>
      <c r="C47" s="8"/>
      <c r="D47" s="191">
        <f t="shared" si="58"/>
        <v>0</v>
      </c>
      <c r="E47" s="191"/>
      <c r="F47" s="191">
        <f t="shared" si="59"/>
        <v>0</v>
      </c>
      <c r="G47" s="191"/>
      <c r="H47" s="191">
        <f>F47-G47</f>
        <v>0</v>
      </c>
      <c r="I47" s="175" t="e">
        <f t="shared" si="60"/>
        <v>#DIV/0!</v>
      </c>
      <c r="J47" s="241"/>
      <c r="K47" s="242"/>
      <c r="L47" s="61" t="e">
        <f t="shared" si="61"/>
        <v>#DIV/0!</v>
      </c>
      <c r="M47" s="8">
        <f t="shared" si="62"/>
        <v>0</v>
      </c>
      <c r="N47" s="8">
        <f t="shared" si="63"/>
        <v>0</v>
      </c>
      <c r="O47" s="63" t="e">
        <f>M47/F47</f>
        <v>#DIV/0!</v>
      </c>
      <c r="Q47" s="8">
        <f t="shared" si="64"/>
        <v>0</v>
      </c>
      <c r="R47" s="8">
        <f t="shared" si="65"/>
        <v>0</v>
      </c>
      <c r="S47" s="65">
        <f t="shared" si="66"/>
        <v>0</v>
      </c>
      <c r="T47" s="66" t="e">
        <f t="shared" si="57"/>
        <v>#DIV/0!</v>
      </c>
      <c r="V47" s="8"/>
      <c r="W47" s="8"/>
      <c r="X47" s="8"/>
      <c r="Y47" s="67"/>
      <c r="Z47" s="8"/>
      <c r="AA47" s="8"/>
      <c r="AB47" s="8"/>
    </row>
    <row r="48" spans="1:28" x14ac:dyDescent="0.25">
      <c r="A48" s="68"/>
      <c r="B48" s="69"/>
      <c r="C48" s="6"/>
      <c r="D48" s="187"/>
      <c r="E48" s="187"/>
      <c r="F48" s="187"/>
      <c r="G48" s="187"/>
      <c r="H48" s="187"/>
      <c r="I48" s="188"/>
      <c r="J48" s="240"/>
      <c r="K48" s="189"/>
      <c r="L48" s="50"/>
      <c r="M48" s="6"/>
      <c r="N48" s="6"/>
      <c r="O48" s="52"/>
      <c r="Q48" s="6"/>
      <c r="R48" s="6"/>
      <c r="S48" s="51"/>
      <c r="T48" s="54"/>
      <c r="V48" s="6"/>
      <c r="W48" s="6"/>
      <c r="X48" s="6"/>
      <c r="Y48" s="51"/>
      <c r="Z48" s="6"/>
      <c r="AA48" s="6"/>
      <c r="AB48" s="6"/>
    </row>
    <row r="49" spans="1:31" s="211" customFormat="1" ht="30" x14ac:dyDescent="0.25">
      <c r="A49" s="199" t="s">
        <v>166</v>
      </c>
      <c r="B49" s="200" t="s">
        <v>167</v>
      </c>
      <c r="C49" s="201">
        <f>SUM(C50:C52)</f>
        <v>0</v>
      </c>
      <c r="D49" s="201">
        <v>0</v>
      </c>
      <c r="E49" s="201">
        <f>SUM(E50:E52)</f>
        <v>407044</v>
      </c>
      <c r="F49" s="202">
        <f>SUM(F50:F52)</f>
        <v>407044</v>
      </c>
      <c r="G49" s="201">
        <f>SUM(G50:G52)</f>
        <v>38104.239999999998</v>
      </c>
      <c r="H49" s="201">
        <f>F49-G49</f>
        <v>368939.76</v>
      </c>
      <c r="I49" s="203">
        <f>G49/F49</f>
        <v>9.3612091076149012E-2</v>
      </c>
      <c r="J49" s="204"/>
      <c r="K49" s="205"/>
      <c r="L49" s="203">
        <f>(K49+J49)/F49</f>
        <v>0</v>
      </c>
      <c r="M49" s="201">
        <f>K49+J49+G49</f>
        <v>38104.239999999998</v>
      </c>
      <c r="N49" s="201">
        <f>H49-K49-J49</f>
        <v>368939.76</v>
      </c>
      <c r="O49" s="206">
        <f>M49/F49</f>
        <v>9.3612091076149012E-2</v>
      </c>
      <c r="P49" s="207"/>
      <c r="Q49" s="201"/>
      <c r="R49" s="201"/>
      <c r="S49" s="205">
        <f>+N49+C49</f>
        <v>368939.76</v>
      </c>
      <c r="T49" s="208">
        <f>+M49/(Q49+F49+R49+C49)</f>
        <v>9.3612091076149012E-2</v>
      </c>
      <c r="U49" s="209"/>
      <c r="V49" s="191"/>
      <c r="W49" s="191"/>
      <c r="X49" s="191"/>
      <c r="Y49" s="210"/>
      <c r="Z49" s="191"/>
      <c r="AA49" s="191"/>
      <c r="AB49" s="191"/>
      <c r="AC49" s="209"/>
      <c r="AD49" s="209"/>
      <c r="AE49" s="209"/>
    </row>
    <row r="50" spans="1:31" s="211" customFormat="1" ht="12.75" x14ac:dyDescent="0.2">
      <c r="A50" s="212" t="s">
        <v>31</v>
      </c>
      <c r="B50" s="213"/>
      <c r="C50" s="214">
        <v>0</v>
      </c>
      <c r="D50" s="214"/>
      <c r="E50" s="214"/>
      <c r="F50" s="191">
        <f>E50+D50</f>
        <v>0</v>
      </c>
      <c r="G50" s="214">
        <f>SUM(D50:F50)</f>
        <v>0</v>
      </c>
      <c r="H50" s="214">
        <v>0</v>
      </c>
      <c r="I50" s="215"/>
      <c r="J50" s="216"/>
      <c r="K50" s="243"/>
      <c r="L50" s="215"/>
      <c r="M50" s="214"/>
      <c r="N50" s="214"/>
      <c r="O50" s="217"/>
      <c r="P50" s="218"/>
      <c r="Q50" s="214"/>
      <c r="R50" s="214"/>
      <c r="S50" s="205"/>
      <c r="T50" s="203"/>
      <c r="U50" s="209"/>
      <c r="V50" s="191"/>
      <c r="W50" s="191"/>
      <c r="X50" s="191"/>
      <c r="Y50" s="210"/>
      <c r="Z50" s="191"/>
      <c r="AA50" s="191"/>
      <c r="AB50" s="191"/>
      <c r="AC50" s="209"/>
      <c r="AD50" s="209"/>
      <c r="AE50" s="209"/>
    </row>
    <row r="51" spans="1:31" s="211" customFormat="1" ht="12.75" x14ac:dyDescent="0.2">
      <c r="A51" s="212" t="s">
        <v>32</v>
      </c>
      <c r="B51" s="213"/>
      <c r="C51" s="214">
        <v>0</v>
      </c>
      <c r="D51" s="214"/>
      <c r="E51" s="214">
        <v>407044</v>
      </c>
      <c r="F51" s="191">
        <f>E51+D51</f>
        <v>407044</v>
      </c>
      <c r="G51" s="244">
        <v>38104.239999999998</v>
      </c>
      <c r="H51" s="214">
        <f>F51-G51</f>
        <v>368939.76</v>
      </c>
      <c r="I51" s="215">
        <f>G51/F51</f>
        <v>9.3612091076149012E-2</v>
      </c>
      <c r="J51" s="216"/>
      <c r="K51" s="243"/>
      <c r="L51" s="215">
        <f>(J51+K51)/F51</f>
        <v>0</v>
      </c>
      <c r="M51" s="214">
        <f>K51+J51+G51</f>
        <v>38104.239999999998</v>
      </c>
      <c r="N51" s="214">
        <f>H51-K51-J51</f>
        <v>368939.76</v>
      </c>
      <c r="O51" s="217">
        <f>M51/F51</f>
        <v>9.3612091076149012E-2</v>
      </c>
      <c r="P51" s="218"/>
      <c r="Q51" s="214"/>
      <c r="R51" s="214"/>
      <c r="S51" s="205">
        <f>+N51+C51</f>
        <v>368939.76</v>
      </c>
      <c r="T51" s="203">
        <f>+M51/(Q51+F51+R51+C51)</f>
        <v>9.3612091076149012E-2</v>
      </c>
      <c r="U51" s="209"/>
      <c r="V51" s="191"/>
      <c r="W51" s="191"/>
      <c r="X51" s="191"/>
      <c r="Y51" s="210"/>
      <c r="Z51" s="191"/>
      <c r="AA51" s="191"/>
      <c r="AB51" s="191"/>
      <c r="AC51" s="209"/>
      <c r="AD51" s="209"/>
      <c r="AE51" s="209"/>
    </row>
    <row r="52" spans="1:31" s="225" customFormat="1" x14ac:dyDescent="0.25">
      <c r="A52" s="212" t="s">
        <v>33</v>
      </c>
      <c r="B52" s="213"/>
      <c r="C52" s="219">
        <v>0</v>
      </c>
      <c r="D52" s="219"/>
      <c r="E52" s="219"/>
      <c r="F52" s="187">
        <v>0</v>
      </c>
      <c r="G52" s="219"/>
      <c r="H52" s="219">
        <v>0</v>
      </c>
      <c r="I52" s="220"/>
      <c r="J52" s="221"/>
      <c r="K52" s="189"/>
      <c r="L52" s="220"/>
      <c r="M52" s="219"/>
      <c r="N52" s="222"/>
      <c r="O52" s="223"/>
      <c r="P52" s="193"/>
      <c r="Q52" s="219"/>
      <c r="R52" s="219"/>
      <c r="S52" s="189"/>
      <c r="T52" s="224"/>
      <c r="U52" s="193"/>
      <c r="V52" s="187"/>
      <c r="W52" s="187"/>
      <c r="X52" s="187"/>
      <c r="Y52" s="189"/>
      <c r="Z52" s="187"/>
      <c r="AA52" s="187"/>
      <c r="AB52" s="187"/>
      <c r="AC52" s="193"/>
      <c r="AD52" s="193"/>
      <c r="AE52" s="193"/>
    </row>
    <row r="53" spans="1:31" x14ac:dyDescent="0.25">
      <c r="A53" s="48" t="s">
        <v>46</v>
      </c>
      <c r="B53" s="49"/>
      <c r="C53" s="6"/>
      <c r="D53" s="187"/>
      <c r="E53" s="187"/>
      <c r="F53" s="187"/>
      <c r="G53" s="187"/>
      <c r="H53" s="187"/>
      <c r="I53" s="188"/>
      <c r="J53" s="240"/>
      <c r="K53" s="189"/>
      <c r="L53" s="50"/>
      <c r="M53" s="6"/>
      <c r="N53" s="6"/>
      <c r="O53" s="52"/>
      <c r="Q53" s="6"/>
      <c r="R53" s="6"/>
      <c r="S53" s="51"/>
      <c r="T53" s="54"/>
      <c r="V53" s="6"/>
      <c r="W53" s="6"/>
      <c r="X53" s="6"/>
      <c r="Y53" s="51"/>
      <c r="Z53" s="6"/>
      <c r="AA53" s="6"/>
      <c r="AB53" s="6"/>
    </row>
    <row r="54" spans="1:31" x14ac:dyDescent="0.25">
      <c r="A54" s="73"/>
      <c r="B54" s="49"/>
      <c r="C54" s="6"/>
      <c r="D54" s="187"/>
      <c r="E54" s="187"/>
      <c r="F54" s="187"/>
      <c r="G54" s="187"/>
      <c r="H54" s="187"/>
      <c r="I54" s="188"/>
      <c r="J54" s="240"/>
      <c r="K54" s="189"/>
      <c r="L54" s="50"/>
      <c r="M54" s="6"/>
      <c r="N54" s="6"/>
      <c r="O54" s="52"/>
      <c r="Q54" s="6"/>
      <c r="R54" s="6"/>
      <c r="S54" s="51"/>
      <c r="T54" s="54"/>
      <c r="V54" s="6"/>
      <c r="W54" s="6"/>
      <c r="X54" s="6"/>
      <c r="Y54" s="51"/>
      <c r="Z54" s="6"/>
      <c r="AA54" s="6"/>
      <c r="AB54" s="6"/>
    </row>
    <row r="55" spans="1:31" ht="45" x14ac:dyDescent="0.25">
      <c r="A55" s="55" t="s">
        <v>168</v>
      </c>
      <c r="B55" s="76" t="s">
        <v>152</v>
      </c>
      <c r="C55" s="7">
        <f>SUM(C56:C58)</f>
        <v>0</v>
      </c>
      <c r="D55" s="192">
        <f>SUM(D56:D58)</f>
        <v>468336</v>
      </c>
      <c r="E55" s="192">
        <f>SUM(E56:E58)</f>
        <v>7352757.8799999999</v>
      </c>
      <c r="F55" s="190">
        <f>D55+E55</f>
        <v>7821093.8799999999</v>
      </c>
      <c r="G55" s="190">
        <f>G56+G57</f>
        <v>1041519.5099999999</v>
      </c>
      <c r="H55" s="190">
        <f>F55-G55</f>
        <v>6779574.3700000001</v>
      </c>
      <c r="I55" s="174">
        <f>G55/F55</f>
        <v>0.13316801025280622</v>
      </c>
      <c r="J55" s="190">
        <f>J56+J57</f>
        <v>50796.189999999995</v>
      </c>
      <c r="K55" s="190">
        <f>K56+K57</f>
        <v>1629862.4200000004</v>
      </c>
      <c r="L55" s="57">
        <f>(K55+J55)/F55</f>
        <v>0.2148879217902957</v>
      </c>
      <c r="M55" s="56">
        <f>K55+G55+J55</f>
        <v>2722178.12</v>
      </c>
      <c r="N55" s="56">
        <f>H55-K55-J55</f>
        <v>5098915.7599999988</v>
      </c>
      <c r="O55" s="57">
        <f>M55/F55</f>
        <v>0.34805593204310192</v>
      </c>
      <c r="P55" s="58"/>
      <c r="Q55" s="56">
        <f>SUM(Q56:Q58)</f>
        <v>0</v>
      </c>
      <c r="R55" s="56">
        <f>SUM(R56:R58)</f>
        <v>0</v>
      </c>
      <c r="S55" s="59">
        <f>S56+S57</f>
        <v>-2409178.12</v>
      </c>
      <c r="T55" s="57">
        <f>+M55/(Q55+F55+R55)</f>
        <v>0.34805593204310192</v>
      </c>
      <c r="V55" s="7">
        <f>SUM(V56:V58)</f>
        <v>336778.71</v>
      </c>
      <c r="W55" s="7">
        <f>SUM(W56:W58)</f>
        <v>0</v>
      </c>
      <c r="X55" s="7">
        <f>SUM(X56:X58)</f>
        <v>0</v>
      </c>
      <c r="Y55" s="51"/>
      <c r="Z55" s="7">
        <f>SUM(Z56:Z58)</f>
        <v>0</v>
      </c>
      <c r="AA55" s="7">
        <f>SUM(AA56:AA58)</f>
        <v>0</v>
      </c>
      <c r="AB55" s="7">
        <f>SUM(AB56:AB58)</f>
        <v>0</v>
      </c>
    </row>
    <row r="56" spans="1:31" s="64" customFormat="1" ht="12.75" x14ac:dyDescent="0.2">
      <c r="A56" s="60" t="s">
        <v>31</v>
      </c>
      <c r="B56" s="69"/>
      <c r="C56" s="8"/>
      <c r="D56" s="191">
        <v>313000</v>
      </c>
      <c r="E56" s="191"/>
      <c r="F56" s="191">
        <f>D56+E56</f>
        <v>313000</v>
      </c>
      <c r="G56" s="244">
        <v>212679.93999999997</v>
      </c>
      <c r="H56" s="191">
        <f>F56-G56</f>
        <v>100320.06000000003</v>
      </c>
      <c r="I56" s="175">
        <f>G56/F56</f>
        <v>0.67948862619808303</v>
      </c>
      <c r="J56" s="241"/>
      <c r="K56" s="242">
        <v>5770.09</v>
      </c>
      <c r="L56" s="61">
        <f>(K56+J56)/F56</f>
        <v>1.8434792332268371E-2</v>
      </c>
      <c r="M56" s="8">
        <f>K56+G56+J56</f>
        <v>218450.02999999997</v>
      </c>
      <c r="N56" s="8">
        <f>H56-K56-J56</f>
        <v>94549.97000000003</v>
      </c>
      <c r="O56" s="63">
        <f>M56/F56</f>
        <v>0.69792341853035134</v>
      </c>
      <c r="Q56" s="8">
        <f>W56+AA56</f>
        <v>0</v>
      </c>
      <c r="R56" s="8">
        <f>X56+AB56</f>
        <v>0</v>
      </c>
      <c r="S56" s="65">
        <f>+N56+C56+Q56+R56</f>
        <v>94549.97000000003</v>
      </c>
      <c r="T56" s="66">
        <f t="shared" ref="T56:T58" si="67">+M56/(Q56+F56+R56)</f>
        <v>0.69792341853035134</v>
      </c>
      <c r="V56" s="8">
        <v>336778.71</v>
      </c>
      <c r="W56" s="8"/>
      <c r="X56" s="8"/>
      <c r="Y56" s="67"/>
      <c r="Z56" s="8"/>
      <c r="AA56" s="8"/>
      <c r="AB56" s="8"/>
    </row>
    <row r="57" spans="1:31" s="64" customFormat="1" ht="12.75" x14ac:dyDescent="0.2">
      <c r="A57" s="60" t="s">
        <v>32</v>
      </c>
      <c r="B57" s="69"/>
      <c r="C57" s="8"/>
      <c r="D57" s="191">
        <v>155336</v>
      </c>
      <c r="E57" s="191">
        <v>7352757.8799999999</v>
      </c>
      <c r="F57" s="191"/>
      <c r="G57" s="191">
        <v>828839.57</v>
      </c>
      <c r="H57" s="191">
        <f>F57-G57</f>
        <v>-828839.57</v>
      </c>
      <c r="I57" s="175" t="e">
        <f>G57/F57</f>
        <v>#DIV/0!</v>
      </c>
      <c r="J57" s="241">
        <v>50796.189999999995</v>
      </c>
      <c r="K57" s="242">
        <v>1624092.3300000003</v>
      </c>
      <c r="L57" s="61" t="e">
        <f t="shared" ref="L57:L58" si="68">(K57+J57)/F57</f>
        <v>#DIV/0!</v>
      </c>
      <c r="M57" s="8">
        <f t="shared" ref="M57:M58" si="69">K57+G57+J57</f>
        <v>2503728.0900000003</v>
      </c>
      <c r="N57" s="8">
        <f t="shared" ref="N57:N58" si="70">H57-K57-J57</f>
        <v>-2503728.0900000003</v>
      </c>
      <c r="O57" s="63" t="e">
        <f>M57/F57</f>
        <v>#DIV/0!</v>
      </c>
      <c r="Q57" s="8">
        <f t="shared" ref="Q57:Q58" si="71">W57+AA57</f>
        <v>0</v>
      </c>
      <c r="R57" s="8">
        <f t="shared" ref="R57:R58" si="72">X57+AB57</f>
        <v>0</v>
      </c>
      <c r="S57" s="65">
        <f t="shared" ref="S57:S58" si="73">+N57+C57+Q57+R57</f>
        <v>-2503728.0900000003</v>
      </c>
      <c r="T57" s="66" t="e">
        <f t="shared" si="67"/>
        <v>#DIV/0!</v>
      </c>
      <c r="V57" s="8"/>
      <c r="W57" s="8"/>
      <c r="X57" s="8"/>
      <c r="Y57" s="67"/>
      <c r="Z57" s="8"/>
      <c r="AA57" s="8"/>
      <c r="AB57" s="8"/>
    </row>
    <row r="58" spans="1:31" s="64" customFormat="1" ht="12.75" hidden="1" x14ac:dyDescent="0.2">
      <c r="A58" s="60" t="s">
        <v>33</v>
      </c>
      <c r="B58" s="69"/>
      <c r="C58" s="8"/>
      <c r="D58" s="191">
        <f t="shared" ref="D58" si="74">V58+Z58</f>
        <v>0</v>
      </c>
      <c r="E58" s="191"/>
      <c r="F58" s="191">
        <f t="shared" ref="F58" si="75">D58+E58</f>
        <v>0</v>
      </c>
      <c r="G58" s="191"/>
      <c r="H58" s="191">
        <f>F58-G58</f>
        <v>0</v>
      </c>
      <c r="I58" s="175" t="e">
        <f>G58/F58</f>
        <v>#DIV/0!</v>
      </c>
      <c r="J58" s="241"/>
      <c r="K58" s="242"/>
      <c r="L58" s="61" t="e">
        <f t="shared" si="68"/>
        <v>#DIV/0!</v>
      </c>
      <c r="M58" s="8">
        <f t="shared" si="69"/>
        <v>0</v>
      </c>
      <c r="N58" s="8">
        <f t="shared" si="70"/>
        <v>0</v>
      </c>
      <c r="O58" s="63" t="e">
        <f>M58/F58</f>
        <v>#DIV/0!</v>
      </c>
      <c r="Q58" s="8">
        <f t="shared" si="71"/>
        <v>0</v>
      </c>
      <c r="R58" s="8">
        <f t="shared" si="72"/>
        <v>0</v>
      </c>
      <c r="S58" s="65">
        <f t="shared" si="73"/>
        <v>0</v>
      </c>
      <c r="T58" s="66" t="e">
        <f t="shared" si="67"/>
        <v>#DIV/0!</v>
      </c>
      <c r="V58" s="8"/>
      <c r="W58" s="8"/>
      <c r="X58" s="8"/>
      <c r="Y58" s="67"/>
      <c r="Z58" s="8"/>
      <c r="AA58" s="8"/>
      <c r="AB58" s="8"/>
    </row>
    <row r="59" spans="1:31" x14ac:dyDescent="0.25">
      <c r="A59" s="68"/>
      <c r="B59" s="69"/>
      <c r="C59" s="6"/>
      <c r="D59" s="187"/>
      <c r="E59" s="187"/>
      <c r="F59" s="187"/>
      <c r="G59" s="187"/>
      <c r="H59" s="187"/>
      <c r="I59" s="188"/>
      <c r="J59" s="240"/>
      <c r="K59" s="189"/>
      <c r="L59" s="50"/>
      <c r="M59" s="6"/>
      <c r="N59" s="6"/>
      <c r="O59" s="52"/>
      <c r="Q59" s="6"/>
      <c r="R59" s="6"/>
      <c r="S59" s="51"/>
      <c r="T59" s="54"/>
      <c r="V59" s="6"/>
      <c r="W59" s="6"/>
      <c r="X59" s="6"/>
      <c r="Y59" s="51"/>
      <c r="Z59" s="6"/>
      <c r="AA59" s="6"/>
      <c r="AB59" s="6"/>
    </row>
    <row r="60" spans="1:31" s="24" customFormat="1" x14ac:dyDescent="0.25">
      <c r="A60" s="71" t="s">
        <v>48</v>
      </c>
      <c r="B60" s="49"/>
      <c r="C60" s="7">
        <f>SUM(C61:C63)</f>
        <v>0</v>
      </c>
      <c r="D60" s="192">
        <f>SUM(D61:D63)</f>
        <v>468336</v>
      </c>
      <c r="E60" s="192">
        <f>SUM(E61:E63)</f>
        <v>11657652.560000001</v>
      </c>
      <c r="F60" s="192">
        <f>D60+E60</f>
        <v>12125988.560000001</v>
      </c>
      <c r="G60" s="192">
        <f>SUM(G61:G63)</f>
        <v>1210201.24</v>
      </c>
      <c r="H60" s="192">
        <f>F60-G60</f>
        <v>10915787.32</v>
      </c>
      <c r="I60" s="174">
        <f>G60/F60</f>
        <v>9.9802274594921761E-2</v>
      </c>
      <c r="J60" s="192">
        <f>SUM(J61:J63)</f>
        <v>201877.27000000002</v>
      </c>
      <c r="K60" s="192">
        <f>SUM(K61:K63)</f>
        <v>2538480.2200000002</v>
      </c>
      <c r="L60" s="57">
        <f>(K60+J60)/F60</f>
        <v>0.22599043999098084</v>
      </c>
      <c r="M60" s="7">
        <f>K60+G60+J60</f>
        <v>3950558.73</v>
      </c>
      <c r="N60" s="7">
        <f>H60-K60-J60</f>
        <v>8175429.8300000001</v>
      </c>
      <c r="O60" s="72">
        <f>M60/F60</f>
        <v>0.32579271458590259</v>
      </c>
      <c r="Q60" s="7">
        <f>SUM(Q61:Q63)</f>
        <v>0</v>
      </c>
      <c r="R60" s="7">
        <f>SUM(R61:R63)</f>
        <v>0</v>
      </c>
      <c r="S60" s="59">
        <f>+N60+C60+Q60+R60</f>
        <v>8175429.8300000001</v>
      </c>
      <c r="T60" s="57">
        <f>+M60/(Q60+F60+R60)</f>
        <v>0.32579271458590259</v>
      </c>
      <c r="V60" s="7">
        <f>SUM(V61:V63)</f>
        <v>336778.71</v>
      </c>
      <c r="W60" s="7">
        <f>SUM(W61:W63)</f>
        <v>0</v>
      </c>
      <c r="X60" s="7">
        <f>SUM(X61:X63)</f>
        <v>0</v>
      </c>
      <c r="Y60" s="45"/>
      <c r="Z60" s="7">
        <f>SUM(Z61:Z63)</f>
        <v>0</v>
      </c>
      <c r="AA60" s="7">
        <f>SUM(AA61:AA63)</f>
        <v>0</v>
      </c>
      <c r="AB60" s="7">
        <f>SUM(AB61:AB63)</f>
        <v>0</v>
      </c>
    </row>
    <row r="61" spans="1:31" s="24" customFormat="1" x14ac:dyDescent="0.25">
      <c r="A61" s="48" t="s">
        <v>31</v>
      </c>
      <c r="B61" s="49"/>
      <c r="C61" s="7">
        <f t="shared" ref="C61:E63" si="76">+C30+C35+C40+C45+C56</f>
        <v>0</v>
      </c>
      <c r="D61" s="192">
        <f t="shared" si="76"/>
        <v>313000</v>
      </c>
      <c r="E61" s="192">
        <f t="shared" si="76"/>
        <v>0</v>
      </c>
      <c r="F61" s="192">
        <f>D61+E61</f>
        <v>313000</v>
      </c>
      <c r="G61" s="192">
        <f>+G30+G35+G40+G45+G56</f>
        <v>212679.93999999997</v>
      </c>
      <c r="H61" s="192">
        <f>F61-G61</f>
        <v>100320.06000000003</v>
      </c>
      <c r="I61" s="174">
        <f>G61/F61</f>
        <v>0.67948862619808303</v>
      </c>
      <c r="J61" s="192">
        <f t="shared" ref="J61:K63" si="77">+J30+J35+J40+J45+J56</f>
        <v>0</v>
      </c>
      <c r="K61" s="192">
        <f t="shared" si="77"/>
        <v>5770.09</v>
      </c>
      <c r="L61" s="57">
        <f>(K61+J61)/F61</f>
        <v>1.8434792332268371E-2</v>
      </c>
      <c r="M61" s="7">
        <f>K61+G61+J61</f>
        <v>218450.02999999997</v>
      </c>
      <c r="N61" s="7">
        <f>H61-K61-J61</f>
        <v>94549.97000000003</v>
      </c>
      <c r="O61" s="72">
        <f>M61/F61</f>
        <v>0.69792341853035134</v>
      </c>
      <c r="Q61" s="7">
        <f t="shared" ref="Q61:R63" si="78">+Q30+Q35+Q40+Q45+Q56</f>
        <v>0</v>
      </c>
      <c r="R61" s="7">
        <f t="shared" si="78"/>
        <v>0</v>
      </c>
      <c r="S61" s="59">
        <f>+N61+C61+Q61+R61</f>
        <v>94549.97000000003</v>
      </c>
      <c r="T61" s="57">
        <f t="shared" ref="T61:T63" si="79">+M61/(Q61+F61+R61)</f>
        <v>0.69792341853035134</v>
      </c>
      <c r="V61" s="7">
        <f t="shared" ref="V61:X63" si="80">+V30+V35+V40+V45+V56</f>
        <v>336778.71</v>
      </c>
      <c r="W61" s="7">
        <f t="shared" si="80"/>
        <v>0</v>
      </c>
      <c r="X61" s="7">
        <f t="shared" si="80"/>
        <v>0</v>
      </c>
      <c r="Y61" s="45"/>
      <c r="Z61" s="7">
        <f t="shared" ref="Z61:AB61" si="81">+Z30+Z35+Z40+Z45+Z56</f>
        <v>0</v>
      </c>
      <c r="AA61" s="7">
        <f t="shared" si="81"/>
        <v>0</v>
      </c>
      <c r="AB61" s="7">
        <f t="shared" si="81"/>
        <v>0</v>
      </c>
    </row>
    <row r="62" spans="1:31" s="24" customFormat="1" x14ac:dyDescent="0.25">
      <c r="A62" s="48" t="s">
        <v>32</v>
      </c>
      <c r="B62" s="49"/>
      <c r="C62" s="7">
        <f t="shared" si="76"/>
        <v>0</v>
      </c>
      <c r="D62" s="192">
        <f t="shared" si="76"/>
        <v>155336</v>
      </c>
      <c r="E62" s="192">
        <f>+E31+E36+E41+E46+E57+E49</f>
        <v>11657652.560000001</v>
      </c>
      <c r="F62" s="192">
        <f>D62+E62</f>
        <v>11812988.560000001</v>
      </c>
      <c r="G62" s="192">
        <f>+G31+G36+G41+G46+G57+G49</f>
        <v>997521.29999999993</v>
      </c>
      <c r="H62" s="192">
        <f>F62-G62</f>
        <v>10815467.26</v>
      </c>
      <c r="I62" s="174">
        <f>G62/F62</f>
        <v>8.4442755102439537E-2</v>
      </c>
      <c r="J62" s="192">
        <f t="shared" si="77"/>
        <v>201877.27000000002</v>
      </c>
      <c r="K62" s="192">
        <f t="shared" si="77"/>
        <v>2532710.1300000004</v>
      </c>
      <c r="L62" s="57">
        <f t="shared" ref="L62:L63" si="82">(K62+J62)/F62</f>
        <v>0.23148988811007537</v>
      </c>
      <c r="M62" s="7">
        <f t="shared" ref="M62:M63" si="83">K62+G62+J62</f>
        <v>3732108.7</v>
      </c>
      <c r="N62" s="7">
        <f t="shared" ref="N62:N63" si="84">H62-K62-J62</f>
        <v>8080879.8599999994</v>
      </c>
      <c r="O62" s="72">
        <f>M62/F62</f>
        <v>0.31593264321251491</v>
      </c>
      <c r="Q62" s="7">
        <f t="shared" si="78"/>
        <v>0</v>
      </c>
      <c r="R62" s="7">
        <f t="shared" si="78"/>
        <v>0</v>
      </c>
      <c r="S62" s="59">
        <f t="shared" ref="S62:S63" si="85">+N62+C62+Q62+R62</f>
        <v>8080879.8599999994</v>
      </c>
      <c r="T62" s="57">
        <f t="shared" si="79"/>
        <v>0.31593264321251491</v>
      </c>
      <c r="V62" s="7">
        <f t="shared" si="80"/>
        <v>0</v>
      </c>
      <c r="W62" s="7">
        <f t="shared" si="80"/>
        <v>0</v>
      </c>
      <c r="X62" s="7">
        <f t="shared" si="80"/>
        <v>0</v>
      </c>
      <c r="Y62" s="45"/>
      <c r="Z62" s="7">
        <f t="shared" ref="Z62:AB62" si="86">+Z31+Z36+Z41+Z46+Z57</f>
        <v>0</v>
      </c>
      <c r="AA62" s="7">
        <f t="shared" si="86"/>
        <v>0</v>
      </c>
      <c r="AB62" s="7">
        <f t="shared" si="86"/>
        <v>0</v>
      </c>
    </row>
    <row r="63" spans="1:31" s="24" customFormat="1" hidden="1" x14ac:dyDescent="0.25">
      <c r="A63" s="48" t="s">
        <v>33</v>
      </c>
      <c r="B63" s="49"/>
      <c r="C63" s="7">
        <f t="shared" si="76"/>
        <v>0</v>
      </c>
      <c r="D63" s="192">
        <f t="shared" si="76"/>
        <v>0</v>
      </c>
      <c r="E63" s="192">
        <f t="shared" si="76"/>
        <v>0</v>
      </c>
      <c r="F63" s="192">
        <f>D63+E63</f>
        <v>0</v>
      </c>
      <c r="G63" s="192">
        <f>+G32+G37+G42+G47+G58</f>
        <v>0</v>
      </c>
      <c r="H63" s="192">
        <f>F63-G63</f>
        <v>0</v>
      </c>
      <c r="I63" s="174" t="e">
        <f>G63/F63</f>
        <v>#DIV/0!</v>
      </c>
      <c r="J63" s="192">
        <f t="shared" si="77"/>
        <v>0</v>
      </c>
      <c r="K63" s="192">
        <f t="shared" si="77"/>
        <v>0</v>
      </c>
      <c r="L63" s="57" t="e">
        <f t="shared" si="82"/>
        <v>#DIV/0!</v>
      </c>
      <c r="M63" s="7">
        <f t="shared" si="83"/>
        <v>0</v>
      </c>
      <c r="N63" s="7">
        <f t="shared" si="84"/>
        <v>0</v>
      </c>
      <c r="O63" s="72" t="e">
        <f>M63/F63</f>
        <v>#DIV/0!</v>
      </c>
      <c r="Q63" s="7">
        <f t="shared" si="78"/>
        <v>0</v>
      </c>
      <c r="R63" s="7">
        <f t="shared" si="78"/>
        <v>0</v>
      </c>
      <c r="S63" s="59">
        <f t="shared" si="85"/>
        <v>0</v>
      </c>
      <c r="T63" s="57" t="e">
        <f t="shared" si="79"/>
        <v>#DIV/0!</v>
      </c>
      <c r="V63" s="7">
        <f t="shared" si="80"/>
        <v>0</v>
      </c>
      <c r="W63" s="7">
        <f t="shared" si="80"/>
        <v>0</v>
      </c>
      <c r="X63" s="7">
        <f t="shared" si="80"/>
        <v>0</v>
      </c>
      <c r="Y63" s="45"/>
      <c r="Z63" s="7">
        <f t="shared" ref="Z63:AB63" si="87">+Z32+Z37+Z42+Z47+Z58</f>
        <v>0</v>
      </c>
      <c r="AA63" s="7">
        <f t="shared" si="87"/>
        <v>0</v>
      </c>
      <c r="AB63" s="7">
        <f t="shared" si="87"/>
        <v>0</v>
      </c>
    </row>
    <row r="64" spans="1:31" x14ac:dyDescent="0.25">
      <c r="A64" s="68"/>
      <c r="B64" s="69"/>
      <c r="C64" s="6"/>
      <c r="D64" s="187"/>
      <c r="E64" s="187"/>
      <c r="F64" s="187"/>
      <c r="G64" s="187"/>
      <c r="H64" s="187"/>
      <c r="I64" s="188"/>
      <c r="J64" s="240"/>
      <c r="K64" s="189"/>
      <c r="L64" s="50"/>
      <c r="M64" s="6"/>
      <c r="N64" s="6"/>
      <c r="O64" s="52"/>
      <c r="Q64" s="6"/>
      <c r="R64" s="6"/>
      <c r="S64" s="51"/>
      <c r="T64" s="54"/>
      <c r="V64" s="6"/>
      <c r="W64" s="6"/>
      <c r="X64" s="6"/>
      <c r="Y64" s="51"/>
      <c r="Z64" s="6"/>
      <c r="AA64" s="6"/>
      <c r="AB64" s="6"/>
    </row>
    <row r="65" spans="1:28" x14ac:dyDescent="0.25">
      <c r="A65" s="48" t="s">
        <v>49</v>
      </c>
      <c r="B65" s="69"/>
      <c r="C65" s="6"/>
      <c r="D65" s="187"/>
      <c r="E65" s="187"/>
      <c r="F65" s="187"/>
      <c r="G65" s="187"/>
      <c r="H65" s="187"/>
      <c r="I65" s="188"/>
      <c r="J65" s="240"/>
      <c r="K65" s="189"/>
      <c r="L65" s="50"/>
      <c r="M65" s="6"/>
      <c r="N65" s="6"/>
      <c r="O65" s="52"/>
      <c r="Q65" s="6"/>
      <c r="R65" s="6"/>
      <c r="S65" s="51"/>
      <c r="T65" s="54"/>
      <c r="V65" s="6"/>
      <c r="W65" s="6"/>
      <c r="X65" s="6"/>
      <c r="Y65" s="51"/>
      <c r="Z65" s="6"/>
      <c r="AA65" s="6"/>
      <c r="AB65" s="6"/>
    </row>
    <row r="66" spans="1:28" x14ac:dyDescent="0.25">
      <c r="A66" s="68"/>
      <c r="B66" s="69"/>
      <c r="C66" s="6"/>
      <c r="D66" s="187"/>
      <c r="E66" s="187"/>
      <c r="F66" s="187"/>
      <c r="G66" s="187"/>
      <c r="H66" s="187"/>
      <c r="I66" s="188"/>
      <c r="J66" s="240"/>
      <c r="K66" s="189"/>
      <c r="L66" s="50"/>
      <c r="M66" s="6"/>
      <c r="N66" s="6"/>
      <c r="O66" s="52"/>
      <c r="Q66" s="6"/>
      <c r="R66" s="6"/>
      <c r="S66" s="51"/>
      <c r="T66" s="54"/>
      <c r="V66" s="6"/>
      <c r="W66" s="6"/>
      <c r="X66" s="6"/>
      <c r="Y66" s="51"/>
      <c r="Z66" s="6"/>
      <c r="AA66" s="6"/>
      <c r="AB66" s="6"/>
    </row>
    <row r="67" spans="1:28" x14ac:dyDescent="0.25">
      <c r="A67" s="48" t="s">
        <v>50</v>
      </c>
      <c r="B67" s="69"/>
      <c r="C67" s="6"/>
      <c r="D67" s="187"/>
      <c r="E67" s="187"/>
      <c r="F67" s="187"/>
      <c r="G67" s="187"/>
      <c r="H67" s="187"/>
      <c r="I67" s="188"/>
      <c r="J67" s="240"/>
      <c r="K67" s="189"/>
      <c r="L67" s="50"/>
      <c r="M67" s="6"/>
      <c r="N67" s="6"/>
      <c r="O67" s="52"/>
      <c r="Q67" s="6"/>
      <c r="R67" s="6"/>
      <c r="S67" s="51"/>
      <c r="T67" s="54"/>
      <c r="V67" s="6"/>
      <c r="W67" s="6"/>
      <c r="X67" s="6"/>
      <c r="Y67" s="51"/>
      <c r="Z67" s="6"/>
      <c r="AA67" s="6"/>
      <c r="AB67" s="6"/>
    </row>
    <row r="68" spans="1:28" x14ac:dyDescent="0.25">
      <c r="A68" s="68"/>
      <c r="B68" s="69"/>
      <c r="C68" s="6"/>
      <c r="D68" s="187"/>
      <c r="E68" s="187"/>
      <c r="F68" s="187"/>
      <c r="G68" s="187"/>
      <c r="H68" s="187"/>
      <c r="I68" s="188"/>
      <c r="J68" s="240"/>
      <c r="K68" s="189"/>
      <c r="L68" s="50"/>
      <c r="M68" s="6"/>
      <c r="N68" s="6"/>
      <c r="O68" s="52"/>
      <c r="Q68" s="6"/>
      <c r="R68" s="6"/>
      <c r="S68" s="51"/>
      <c r="T68" s="54"/>
      <c r="V68" s="6"/>
      <c r="W68" s="6"/>
      <c r="X68" s="6"/>
      <c r="Y68" s="51"/>
      <c r="Z68" s="6"/>
      <c r="AA68" s="6"/>
      <c r="AB68" s="6"/>
    </row>
    <row r="69" spans="1:28" hidden="1" x14ac:dyDescent="0.25">
      <c r="A69" s="73"/>
      <c r="B69" s="49"/>
      <c r="C69" s="6"/>
      <c r="D69" s="187"/>
      <c r="E69" s="187"/>
      <c r="F69" s="187"/>
      <c r="G69" s="187"/>
      <c r="H69" s="187"/>
      <c r="I69" s="188"/>
      <c r="J69" s="240"/>
      <c r="K69" s="189"/>
      <c r="L69" s="50"/>
      <c r="M69" s="6"/>
      <c r="N69" s="6"/>
      <c r="O69" s="52"/>
      <c r="Q69" s="6"/>
      <c r="R69" s="6"/>
      <c r="S69" s="51"/>
      <c r="T69" s="54"/>
      <c r="V69" s="6"/>
      <c r="W69" s="6"/>
      <c r="X69" s="6"/>
      <c r="Y69" s="51"/>
      <c r="Z69" s="6"/>
      <c r="AA69" s="6"/>
      <c r="AB69" s="6"/>
    </row>
    <row r="70" spans="1:28" ht="45" x14ac:dyDescent="0.25">
      <c r="A70" s="55" t="s">
        <v>51</v>
      </c>
      <c r="B70" s="49" t="s">
        <v>52</v>
      </c>
      <c r="C70" s="7">
        <f>SUM(C71:C74)</f>
        <v>0</v>
      </c>
      <c r="D70" s="192">
        <f>SUM(D71:D74)</f>
        <v>0</v>
      </c>
      <c r="E70" s="192">
        <f>SUM(E71:E74)</f>
        <v>10535661.279999999</v>
      </c>
      <c r="F70" s="190">
        <f>D70+E70</f>
        <v>10535661.279999999</v>
      </c>
      <c r="G70" s="190">
        <f>G71+G72+G73</f>
        <v>7000987.1799999997</v>
      </c>
      <c r="H70" s="190">
        <f>F70-G70</f>
        <v>3534674.0999999996</v>
      </c>
      <c r="I70" s="174">
        <f>G70/F70</f>
        <v>0.66450382125420804</v>
      </c>
      <c r="J70" s="190">
        <f>SUM(J71:J72)</f>
        <v>343541.36</v>
      </c>
      <c r="K70" s="190">
        <f>SUM(K71:K72)</f>
        <v>2743534.83</v>
      </c>
      <c r="L70" s="57">
        <f>(K70+J70)/F70</f>
        <v>0.29301209558248065</v>
      </c>
      <c r="M70" s="56">
        <f>K70+G70+J70</f>
        <v>10088063.369999999</v>
      </c>
      <c r="N70" s="56">
        <f>H70-K70-J70</f>
        <v>447597.90999999957</v>
      </c>
      <c r="O70" s="57">
        <f>M70/F70</f>
        <v>0.95751591683668857</v>
      </c>
      <c r="P70" s="58"/>
      <c r="Q70" s="56">
        <f>SUM(Q71:Q74)</f>
        <v>0</v>
      </c>
      <c r="R70" s="56">
        <f>SUM(R71:R74)</f>
        <v>0</v>
      </c>
      <c r="S70" s="59">
        <f>+N70+C70+Q70+R70</f>
        <v>447597.90999999957</v>
      </c>
      <c r="T70" s="57">
        <f>+M70/(Q70+F70+R70)</f>
        <v>0.95751591683668857</v>
      </c>
      <c r="V70" s="7">
        <f>SUM(V71:V73)</f>
        <v>0</v>
      </c>
      <c r="W70" s="7">
        <f>SUM(W71:W73)</f>
        <v>0</v>
      </c>
      <c r="X70" s="7">
        <f>SUM(X71:X73)</f>
        <v>0</v>
      </c>
      <c r="Y70" s="51"/>
      <c r="Z70" s="7">
        <f>SUM(Z71:Z73)</f>
        <v>0</v>
      </c>
      <c r="AA70" s="7">
        <f>SUM(AA71:AA73)</f>
        <v>0</v>
      </c>
      <c r="AB70" s="7">
        <f>SUM(AB71:AB73)</f>
        <v>0</v>
      </c>
    </row>
    <row r="71" spans="1:28" s="64" customFormat="1" ht="12.75" x14ac:dyDescent="0.2">
      <c r="A71" s="60" t="s">
        <v>31</v>
      </c>
      <c r="B71" s="69"/>
      <c r="C71" s="8"/>
      <c r="D71" s="191">
        <f>V71+Z71</f>
        <v>0</v>
      </c>
      <c r="E71" s="191">
        <v>9922270.2799999993</v>
      </c>
      <c r="F71" s="191">
        <f>D71+E71</f>
        <v>9922270.2799999993</v>
      </c>
      <c r="G71" s="244">
        <v>5889360.4900000002</v>
      </c>
      <c r="H71" s="191">
        <f>F71-G71</f>
        <v>4032909.7899999991</v>
      </c>
      <c r="I71" s="175">
        <f>G71/F71</f>
        <v>0.59354969415326198</v>
      </c>
      <c r="J71" s="241"/>
      <c r="K71" s="242"/>
      <c r="L71" s="61">
        <f>(K71+J71)/F71</f>
        <v>0</v>
      </c>
      <c r="M71" s="8">
        <f>K71+G71+J71</f>
        <v>5889360.4900000002</v>
      </c>
      <c r="N71" s="8">
        <f>H71-K71-J71</f>
        <v>4032909.7899999991</v>
      </c>
      <c r="O71" s="63">
        <f>M71/F71</f>
        <v>0.59354969415326198</v>
      </c>
      <c r="Q71" s="8">
        <f>W71+AA71</f>
        <v>0</v>
      </c>
      <c r="R71" s="8">
        <f>X71+AB71</f>
        <v>0</v>
      </c>
      <c r="S71" s="65">
        <f>+N71+C71+Q71+R71</f>
        <v>4032909.7899999991</v>
      </c>
      <c r="T71" s="66">
        <f t="shared" ref="T71:T73" si="88">+M71/(Q71+F71+R71)</f>
        <v>0.59354969415326198</v>
      </c>
      <c r="V71" s="8"/>
      <c r="W71" s="8"/>
      <c r="X71" s="8"/>
      <c r="Y71" s="67"/>
      <c r="Z71" s="8"/>
      <c r="AA71" s="8"/>
      <c r="AB71" s="8"/>
    </row>
    <row r="72" spans="1:28" s="64" customFormat="1" ht="12.75" x14ac:dyDescent="0.2">
      <c r="A72" s="60" t="s">
        <v>32</v>
      </c>
      <c r="B72" s="69"/>
      <c r="C72" s="8"/>
      <c r="D72" s="191">
        <f t="shared" ref="D72:D74" si="89">V72+Z72</f>
        <v>0</v>
      </c>
      <c r="E72" s="191">
        <v>613391</v>
      </c>
      <c r="F72" s="191">
        <f t="shared" ref="F72:F73" si="90">D72+E72</f>
        <v>613391</v>
      </c>
      <c r="G72" s="214">
        <v>1111626.69</v>
      </c>
      <c r="H72" s="191">
        <f>F72-G72</f>
        <v>-498235.68999999994</v>
      </c>
      <c r="I72" s="175">
        <f>G72/F72</f>
        <v>1.8122644283988516</v>
      </c>
      <c r="J72" s="216">
        <v>343541.36</v>
      </c>
      <c r="K72" s="243">
        <v>2743534.83</v>
      </c>
      <c r="L72" s="61">
        <f t="shared" ref="L72:L74" si="91">(K72+J72)/F72</f>
        <v>5.0328032038292054</v>
      </c>
      <c r="M72" s="8">
        <f t="shared" ref="M72:M73" si="92">K72+G72+J72</f>
        <v>4198702.88</v>
      </c>
      <c r="N72" s="8">
        <f t="shared" ref="N72:N73" si="93">H72-K72-J72</f>
        <v>-3585311.88</v>
      </c>
      <c r="O72" s="63">
        <f>M72/F72</f>
        <v>6.8450676322280568</v>
      </c>
      <c r="Q72" s="8">
        <f t="shared" ref="Q72:Q73" si="94">W72+AA72</f>
        <v>0</v>
      </c>
      <c r="R72" s="8">
        <f t="shared" ref="R72:R73" si="95">X72+AB72</f>
        <v>0</v>
      </c>
      <c r="S72" s="65">
        <f t="shared" ref="S72:S73" si="96">+N72+C72+Q72+R72</f>
        <v>-3585311.88</v>
      </c>
      <c r="T72" s="66">
        <f t="shared" si="88"/>
        <v>6.8450676322280568</v>
      </c>
      <c r="V72" s="8"/>
      <c r="W72" s="8"/>
      <c r="X72" s="8"/>
      <c r="Y72" s="67"/>
      <c r="Z72" s="8"/>
      <c r="AA72" s="8"/>
      <c r="AB72" s="8"/>
    </row>
    <row r="73" spans="1:28" s="64" customFormat="1" ht="12.75" hidden="1" x14ac:dyDescent="0.2">
      <c r="A73" s="60" t="s">
        <v>53</v>
      </c>
      <c r="B73" s="69"/>
      <c r="C73" s="8"/>
      <c r="D73" s="191">
        <f t="shared" si="89"/>
        <v>0</v>
      </c>
      <c r="E73" s="191"/>
      <c r="F73" s="191">
        <f t="shared" si="90"/>
        <v>0</v>
      </c>
      <c r="G73" s="191"/>
      <c r="H73" s="191">
        <f>F73-G73</f>
        <v>0</v>
      </c>
      <c r="I73" s="175" t="e">
        <f>G73/F73</f>
        <v>#DIV/0!</v>
      </c>
      <c r="J73" s="241"/>
      <c r="K73" s="242"/>
      <c r="L73" s="61" t="e">
        <f t="shared" si="91"/>
        <v>#DIV/0!</v>
      </c>
      <c r="M73" s="8">
        <f t="shared" si="92"/>
        <v>0</v>
      </c>
      <c r="N73" s="8">
        <f t="shared" si="93"/>
        <v>0</v>
      </c>
      <c r="O73" s="63" t="e">
        <f>M73/F73</f>
        <v>#DIV/0!</v>
      </c>
      <c r="Q73" s="8">
        <f t="shared" si="94"/>
        <v>0</v>
      </c>
      <c r="R73" s="8">
        <f t="shared" si="95"/>
        <v>0</v>
      </c>
      <c r="S73" s="65">
        <f t="shared" si="96"/>
        <v>0</v>
      </c>
      <c r="T73" s="66" t="e">
        <f t="shared" si="88"/>
        <v>#DIV/0!</v>
      </c>
      <c r="V73" s="8"/>
      <c r="W73" s="8"/>
      <c r="X73" s="8"/>
      <c r="Y73" s="67"/>
      <c r="Z73" s="8"/>
      <c r="AA73" s="8"/>
      <c r="AB73" s="8"/>
    </row>
    <row r="74" spans="1:28" s="64" customFormat="1" ht="12.75" hidden="1" x14ac:dyDescent="0.2">
      <c r="A74" s="60" t="s">
        <v>33</v>
      </c>
      <c r="B74" s="69"/>
      <c r="C74" s="8"/>
      <c r="D74" s="191">
        <f t="shared" si="89"/>
        <v>0</v>
      </c>
      <c r="E74" s="191"/>
      <c r="F74" s="191">
        <f>D74+E74</f>
        <v>0</v>
      </c>
      <c r="G74" s="191"/>
      <c r="H74" s="191">
        <f>F74-G74</f>
        <v>0</v>
      </c>
      <c r="I74" s="175" t="e">
        <f>G74/F74</f>
        <v>#DIV/0!</v>
      </c>
      <c r="J74" s="241"/>
      <c r="K74" s="242"/>
      <c r="L74" s="61" t="e">
        <f t="shared" si="91"/>
        <v>#DIV/0!</v>
      </c>
      <c r="M74" s="8">
        <f t="shared" ref="M74" si="97">K74+G74+J74</f>
        <v>0</v>
      </c>
      <c r="N74" s="8">
        <f t="shared" ref="N74" si="98">H74-K74-J74</f>
        <v>0</v>
      </c>
      <c r="O74" s="63" t="e">
        <f>M74/F74</f>
        <v>#DIV/0!</v>
      </c>
      <c r="Q74" s="8">
        <f t="shared" ref="Q74" si="99">W74+AA74</f>
        <v>0</v>
      </c>
      <c r="R74" s="8">
        <f t="shared" ref="R74" si="100">X74+AB74</f>
        <v>0</v>
      </c>
      <c r="S74" s="65">
        <f t="shared" ref="S74" si="101">+N74+C74+Q74+R74</f>
        <v>0</v>
      </c>
      <c r="T74" s="66" t="e">
        <f t="shared" ref="T74" si="102">+M74/(Q74+F74+R74)</f>
        <v>#DIV/0!</v>
      </c>
      <c r="V74" s="8"/>
      <c r="W74" s="8"/>
      <c r="X74" s="8"/>
      <c r="Y74" s="67"/>
      <c r="Z74" s="8"/>
      <c r="AA74" s="8"/>
      <c r="AB74" s="8"/>
    </row>
    <row r="75" spans="1:28" x14ac:dyDescent="0.25">
      <c r="A75" s="68"/>
      <c r="B75" s="69"/>
      <c r="C75" s="6"/>
      <c r="D75" s="187"/>
      <c r="E75" s="187"/>
      <c r="F75" s="187"/>
      <c r="G75" s="187"/>
      <c r="H75" s="187"/>
      <c r="I75" s="188"/>
      <c r="J75" s="240"/>
      <c r="K75" s="189"/>
      <c r="L75" s="50"/>
      <c r="M75" s="6"/>
      <c r="N75" s="6"/>
      <c r="O75" s="52"/>
      <c r="Q75" s="6"/>
      <c r="R75" s="6"/>
      <c r="S75" s="51"/>
      <c r="T75" s="54"/>
      <c r="V75" s="6"/>
      <c r="W75" s="6"/>
      <c r="X75" s="6"/>
      <c r="Y75" s="51"/>
      <c r="Z75" s="6"/>
      <c r="AA75" s="6"/>
      <c r="AB75" s="6"/>
    </row>
    <row r="76" spans="1:28" x14ac:dyDescent="0.25">
      <c r="A76" s="55" t="s">
        <v>54</v>
      </c>
      <c r="B76" s="49" t="s">
        <v>55</v>
      </c>
      <c r="C76" s="7">
        <f>SUM(C77:C79)</f>
        <v>0</v>
      </c>
      <c r="D76" s="192">
        <f>SUM(D77:D79)</f>
        <v>4416491</v>
      </c>
      <c r="E76" s="192">
        <f>SUM(E77:E79)</f>
        <v>2157386</v>
      </c>
      <c r="F76" s="190">
        <f>D76+E76</f>
        <v>6573877</v>
      </c>
      <c r="G76" s="190">
        <f>G77+G78+G79</f>
        <v>2732591.7239999999</v>
      </c>
      <c r="H76" s="190">
        <f>F76-G76</f>
        <v>3841285.2760000001</v>
      </c>
      <c r="I76" s="174">
        <f>G76/F76</f>
        <v>0.4156743005687511</v>
      </c>
      <c r="J76" s="190">
        <f>SUM(J77:J79)</f>
        <v>25525766.32</v>
      </c>
      <c r="K76" s="190">
        <f>K77+K78</f>
        <v>167105</v>
      </c>
      <c r="L76" s="57">
        <f>(K76+J76)/F76</f>
        <v>3.9083285738385429</v>
      </c>
      <c r="M76" s="56">
        <f>K76+G76+J76</f>
        <v>28425463.044</v>
      </c>
      <c r="N76" s="56">
        <f>H76-K76-J76</f>
        <v>-21851586.044</v>
      </c>
      <c r="O76" s="57">
        <f>M76/F76</f>
        <v>4.3240028744072943</v>
      </c>
      <c r="P76" s="58"/>
      <c r="Q76" s="56">
        <f>SUM(Q77:Q79)</f>
        <v>0</v>
      </c>
      <c r="R76" s="56">
        <f>SUM(R77:R79)</f>
        <v>0</v>
      </c>
      <c r="S76" s="59">
        <f>+N76+C76+Q76+R76</f>
        <v>-21851586.044</v>
      </c>
      <c r="T76" s="57">
        <f>+M76/(Q76+F76+R76)</f>
        <v>4.3240028744072943</v>
      </c>
      <c r="V76" s="7">
        <f>SUM(V77:V79)</f>
        <v>2752705.33</v>
      </c>
      <c r="W76" s="7">
        <f>SUM(W77:W79)</f>
        <v>0</v>
      </c>
      <c r="X76" s="7">
        <f>SUM(X77:X79)</f>
        <v>0</v>
      </c>
      <c r="Y76" s="51"/>
      <c r="Z76" s="7">
        <f>SUM(Z77:Z79)</f>
        <v>0</v>
      </c>
      <c r="AA76" s="7">
        <f>SUM(AA77:AA79)</f>
        <v>0</v>
      </c>
      <c r="AB76" s="7">
        <f>SUM(AB77:AB79)</f>
        <v>0</v>
      </c>
    </row>
    <row r="77" spans="1:28" s="64" customFormat="1" ht="12.75" x14ac:dyDescent="0.2">
      <c r="A77" s="60" t="s">
        <v>31</v>
      </c>
      <c r="B77" s="69"/>
      <c r="C77" s="8"/>
      <c r="D77" s="191">
        <v>827000</v>
      </c>
      <c r="E77" s="191"/>
      <c r="F77" s="191">
        <f>D77+E77</f>
        <v>827000</v>
      </c>
      <c r="G77" s="191">
        <v>574029.79399999988</v>
      </c>
      <c r="H77" s="191">
        <f>F77-G77</f>
        <v>252970.20600000012</v>
      </c>
      <c r="I77" s="175">
        <f>G77/F77</f>
        <v>0.69411099637243034</v>
      </c>
      <c r="J77" s="241"/>
      <c r="K77" s="242"/>
      <c r="L77" s="61">
        <f>(K77+J77)/F77</f>
        <v>0</v>
      </c>
      <c r="M77" s="8">
        <f>K77+G77+J77</f>
        <v>574029.79399999988</v>
      </c>
      <c r="N77" s="8">
        <f>H77-K77-J77</f>
        <v>252970.20600000012</v>
      </c>
      <c r="O77" s="63">
        <f>M77/F77</f>
        <v>0.69411099637243034</v>
      </c>
      <c r="Q77" s="8">
        <f>W77+AA77</f>
        <v>0</v>
      </c>
      <c r="R77" s="8">
        <f>X77+AB77</f>
        <v>0</v>
      </c>
      <c r="S77" s="65">
        <f>+N77+C77+Q77+R77</f>
        <v>252970.20600000012</v>
      </c>
      <c r="T77" s="66">
        <f t="shared" ref="T77:T79" si="103">+M77/(Q77+F77+R77)</f>
        <v>0.69411099637243034</v>
      </c>
      <c r="V77" s="8">
        <v>629705.32999999996</v>
      </c>
      <c r="W77" s="8"/>
      <c r="X77" s="8"/>
      <c r="Y77" s="67"/>
      <c r="Z77" s="8"/>
      <c r="AA77" s="8"/>
      <c r="AB77" s="8"/>
    </row>
    <row r="78" spans="1:28" s="64" customFormat="1" ht="12.75" x14ac:dyDescent="0.2">
      <c r="A78" s="60" t="s">
        <v>32</v>
      </c>
      <c r="B78" s="69"/>
      <c r="C78" s="8"/>
      <c r="D78" s="191">
        <f>4416491-D77</f>
        <v>3589491</v>
      </c>
      <c r="E78" s="191">
        <f>2112386+45000</f>
        <v>2157386</v>
      </c>
      <c r="F78" s="191">
        <f t="shared" ref="F78:F79" si="104">D78+E78</f>
        <v>5746877</v>
      </c>
      <c r="G78" s="191">
        <v>2158561.9300000002</v>
      </c>
      <c r="H78" s="191">
        <f>F78-G78</f>
        <v>3588315.07</v>
      </c>
      <c r="I78" s="175">
        <f>G78/F78</f>
        <v>0.37560607787499195</v>
      </c>
      <c r="J78" s="241">
        <v>25525766.32</v>
      </c>
      <c r="K78" s="242">
        <v>167105</v>
      </c>
      <c r="L78" s="61">
        <f t="shared" ref="L78:L79" si="105">(K78+J78)/F78</f>
        <v>4.4707536493298878</v>
      </c>
      <c r="M78" s="8">
        <f t="shared" ref="M78:M79" si="106">K78+G78+J78</f>
        <v>27851433.25</v>
      </c>
      <c r="N78" s="8">
        <f t="shared" ref="N78:N79" si="107">H78-K78-J78</f>
        <v>-22104556.25</v>
      </c>
      <c r="O78" s="63">
        <f>M78/F78</f>
        <v>4.84635972720488</v>
      </c>
      <c r="Q78" s="8">
        <f t="shared" ref="Q78:Q79" si="108">W78+AA78</f>
        <v>0</v>
      </c>
      <c r="R78" s="8">
        <f t="shared" ref="R78:R79" si="109">X78+AB78</f>
        <v>0</v>
      </c>
      <c r="S78" s="65">
        <f t="shared" ref="S78:S79" si="110">+N78+C78+Q78+R78</f>
        <v>-22104556.25</v>
      </c>
      <c r="T78" s="66">
        <f t="shared" si="103"/>
        <v>4.84635972720488</v>
      </c>
      <c r="V78" s="8">
        <v>2123000</v>
      </c>
      <c r="W78" s="8"/>
      <c r="X78" s="8"/>
      <c r="Y78" s="67"/>
      <c r="Z78" s="8"/>
      <c r="AA78" s="8"/>
      <c r="AB78" s="8"/>
    </row>
    <row r="79" spans="1:28" s="64" customFormat="1" ht="12.75" hidden="1" x14ac:dyDescent="0.2">
      <c r="A79" s="60" t="s">
        <v>33</v>
      </c>
      <c r="B79" s="69"/>
      <c r="C79" s="8"/>
      <c r="D79" s="191">
        <f t="shared" ref="D79" si="111">V79+Z79</f>
        <v>0</v>
      </c>
      <c r="E79" s="191"/>
      <c r="F79" s="191">
        <f t="shared" si="104"/>
        <v>0</v>
      </c>
      <c r="G79" s="191"/>
      <c r="H79" s="191">
        <f>F79-G79</f>
        <v>0</v>
      </c>
      <c r="I79" s="175" t="e">
        <f>G79/F79</f>
        <v>#DIV/0!</v>
      </c>
      <c r="J79" s="241"/>
      <c r="K79" s="242"/>
      <c r="L79" s="61" t="e">
        <f t="shared" si="105"/>
        <v>#DIV/0!</v>
      </c>
      <c r="M79" s="8">
        <f t="shared" si="106"/>
        <v>0</v>
      </c>
      <c r="N79" s="8">
        <f t="shared" si="107"/>
        <v>0</v>
      </c>
      <c r="O79" s="63" t="e">
        <f>M79/F79</f>
        <v>#DIV/0!</v>
      </c>
      <c r="Q79" s="8">
        <f t="shared" si="108"/>
        <v>0</v>
      </c>
      <c r="R79" s="8">
        <f t="shared" si="109"/>
        <v>0</v>
      </c>
      <c r="S79" s="65">
        <f t="shared" si="110"/>
        <v>0</v>
      </c>
      <c r="T79" s="66" t="e">
        <f t="shared" si="103"/>
        <v>#DIV/0!</v>
      </c>
      <c r="V79" s="8"/>
      <c r="W79" s="8"/>
      <c r="X79" s="8"/>
      <c r="Y79" s="67"/>
      <c r="Z79" s="8"/>
      <c r="AA79" s="8"/>
      <c r="AB79" s="8"/>
    </row>
    <row r="80" spans="1:28" s="64" customFormat="1" ht="12.75" x14ac:dyDescent="0.2">
      <c r="A80" s="60"/>
      <c r="B80" s="69"/>
      <c r="C80" s="8"/>
      <c r="D80" s="191"/>
      <c r="E80" s="191"/>
      <c r="F80" s="191"/>
      <c r="G80" s="191"/>
      <c r="H80" s="191"/>
      <c r="I80" s="175"/>
      <c r="J80" s="241"/>
      <c r="K80" s="242"/>
      <c r="L80" s="61"/>
      <c r="M80" s="8"/>
      <c r="N80" s="8"/>
      <c r="O80" s="63"/>
      <c r="Q80" s="8"/>
      <c r="R80" s="8"/>
      <c r="S80" s="65"/>
      <c r="T80" s="66"/>
      <c r="V80" s="8"/>
      <c r="W80" s="8"/>
      <c r="X80" s="8"/>
      <c r="Y80" s="67"/>
      <c r="Z80" s="8"/>
      <c r="AA80" s="8"/>
      <c r="AB80" s="8"/>
    </row>
    <row r="81" spans="1:31" s="228" customFormat="1" ht="30" x14ac:dyDescent="0.25">
      <c r="A81" s="199" t="s">
        <v>169</v>
      </c>
      <c r="B81" s="200" t="s">
        <v>170</v>
      </c>
      <c r="C81" s="201">
        <f>SUM(C82:C84)</f>
        <v>0</v>
      </c>
      <c r="D81" s="201"/>
      <c r="E81" s="201">
        <f>SUM(E82:E84)</f>
        <v>13767843.879999999</v>
      </c>
      <c r="F81" s="202">
        <f>SUM(F82:F84)</f>
        <v>13767843.879999999</v>
      </c>
      <c r="G81" s="201">
        <f>SUM(G82:G84)</f>
        <v>6506.6</v>
      </c>
      <c r="H81" s="201">
        <f>SUM(H82:H84)</f>
        <v>13761337.279999999</v>
      </c>
      <c r="I81" s="203">
        <f>G81/F81</f>
        <v>4.7259397017508897E-4</v>
      </c>
      <c r="J81" s="204">
        <f>SUM(J82:J84)</f>
        <v>143298.48000000001</v>
      </c>
      <c r="K81" s="205">
        <f>SUM(K83)</f>
        <v>2083782.12</v>
      </c>
      <c r="L81" s="203"/>
      <c r="M81" s="201">
        <f>SUM(M82:M84)</f>
        <v>2233587.2000000002</v>
      </c>
      <c r="N81" s="201">
        <f>SUM(N82:N84)</f>
        <v>11534256.68</v>
      </c>
      <c r="O81" s="206">
        <f>O83</f>
        <v>0.16223217080814256</v>
      </c>
      <c r="P81" s="207"/>
      <c r="Q81" s="201"/>
      <c r="R81" s="201"/>
      <c r="S81" s="59">
        <f>+N81+C81+Q81+R81</f>
        <v>11534256.68</v>
      </c>
      <c r="T81" s="57">
        <f>+M81/(Q81+F81+R81)</f>
        <v>0.16223217080814256</v>
      </c>
      <c r="U81" s="226"/>
      <c r="V81" s="202"/>
      <c r="W81" s="202"/>
      <c r="X81" s="202"/>
      <c r="Y81" s="227"/>
      <c r="Z81" s="202"/>
      <c r="AA81" s="202"/>
      <c r="AB81" s="202"/>
      <c r="AC81" s="226"/>
      <c r="AD81" s="226"/>
      <c r="AE81" s="226"/>
    </row>
    <row r="82" spans="1:31" s="229" customFormat="1" ht="12.75" hidden="1" x14ac:dyDescent="0.2">
      <c r="A82" s="212" t="s">
        <v>31</v>
      </c>
      <c r="B82" s="213"/>
      <c r="C82" s="214"/>
      <c r="D82" s="214"/>
      <c r="E82" s="214"/>
      <c r="F82" s="191"/>
      <c r="G82" s="214"/>
      <c r="H82" s="214"/>
      <c r="I82" s="215"/>
      <c r="J82" s="216"/>
      <c r="K82" s="243"/>
      <c r="L82" s="215"/>
      <c r="M82" s="214"/>
      <c r="N82" s="214"/>
      <c r="O82" s="217"/>
      <c r="P82" s="218"/>
      <c r="Q82" s="214"/>
      <c r="R82" s="214"/>
      <c r="S82" s="205"/>
      <c r="T82" s="203"/>
      <c r="U82" s="209"/>
      <c r="V82" s="191"/>
      <c r="W82" s="191"/>
      <c r="X82" s="191"/>
      <c r="Y82" s="210"/>
      <c r="Z82" s="191"/>
      <c r="AA82" s="191"/>
      <c r="AB82" s="191"/>
      <c r="AC82" s="209"/>
      <c r="AD82" s="209"/>
      <c r="AE82" s="209"/>
    </row>
    <row r="83" spans="1:31" s="229" customFormat="1" ht="12.75" x14ac:dyDescent="0.2">
      <c r="A83" s="212" t="s">
        <v>32</v>
      </c>
      <c r="B83" s="213"/>
      <c r="C83" s="214"/>
      <c r="D83" s="214"/>
      <c r="E83" s="214">
        <v>13767843.879999999</v>
      </c>
      <c r="F83" s="191">
        <f>SUM(E83)</f>
        <v>13767843.879999999</v>
      </c>
      <c r="G83" s="214">
        <v>6506.6</v>
      </c>
      <c r="H83" s="214">
        <f>F83-G83</f>
        <v>13761337.279999999</v>
      </c>
      <c r="I83" s="215">
        <f>G83/F83</f>
        <v>4.7259397017508897E-4</v>
      </c>
      <c r="J83" s="216">
        <v>143298.48000000001</v>
      </c>
      <c r="K83" s="243">
        <v>2083782.12</v>
      </c>
      <c r="L83" s="215"/>
      <c r="M83" s="214">
        <f>K83+J83+G83</f>
        <v>2233587.2000000002</v>
      </c>
      <c r="N83" s="214">
        <f>F83-G83-J83-K83</f>
        <v>11534256.68</v>
      </c>
      <c r="O83" s="217">
        <f>M83/F83</f>
        <v>0.16223217080814256</v>
      </c>
      <c r="P83" s="218"/>
      <c r="Q83" s="214"/>
      <c r="R83" s="214"/>
      <c r="S83" s="65">
        <f t="shared" ref="S83" si="112">+N83+C83+Q83+R83</f>
        <v>11534256.68</v>
      </c>
      <c r="T83" s="66">
        <f t="shared" ref="T83" si="113">+M83/(Q83+F83+R83)</f>
        <v>0.16223217080814256</v>
      </c>
      <c r="U83" s="209"/>
      <c r="V83" s="191"/>
      <c r="W83" s="191"/>
      <c r="X83" s="191"/>
      <c r="Y83" s="210"/>
      <c r="Z83" s="191"/>
      <c r="AA83" s="191"/>
      <c r="AB83" s="191"/>
      <c r="AC83" s="209"/>
      <c r="AD83" s="209"/>
      <c r="AE83" s="209"/>
    </row>
    <row r="84" spans="1:31" s="225" customFormat="1" hidden="1" x14ac:dyDescent="0.25">
      <c r="A84" s="212" t="s">
        <v>33</v>
      </c>
      <c r="B84" s="213"/>
      <c r="C84" s="219"/>
      <c r="D84" s="219"/>
      <c r="E84" s="219"/>
      <c r="F84" s="187"/>
      <c r="G84" s="219"/>
      <c r="H84" s="219"/>
      <c r="I84" s="220"/>
      <c r="J84" s="221"/>
      <c r="K84" s="189"/>
      <c r="L84" s="220"/>
      <c r="M84" s="219"/>
      <c r="N84" s="222"/>
      <c r="O84" s="223"/>
      <c r="P84" s="193"/>
      <c r="Q84" s="219"/>
      <c r="R84" s="219"/>
      <c r="S84" s="189"/>
      <c r="T84" s="224"/>
      <c r="U84" s="193"/>
      <c r="V84" s="187"/>
      <c r="W84" s="187"/>
      <c r="X84" s="187"/>
      <c r="Y84" s="189"/>
      <c r="Z84" s="187"/>
      <c r="AA84" s="187"/>
      <c r="AB84" s="187"/>
      <c r="AC84" s="193"/>
      <c r="AD84" s="193"/>
      <c r="AE84" s="193"/>
    </row>
    <row r="85" spans="1:31" x14ac:dyDescent="0.25">
      <c r="A85" s="68"/>
      <c r="B85" s="69"/>
      <c r="C85" s="6"/>
      <c r="D85" s="248"/>
      <c r="E85" s="187"/>
      <c r="F85" s="187"/>
      <c r="G85" s="187"/>
      <c r="H85" s="187"/>
      <c r="I85" s="188"/>
      <c r="J85" s="240"/>
      <c r="K85" s="189"/>
      <c r="L85" s="50"/>
      <c r="M85" s="6"/>
      <c r="N85" s="6"/>
      <c r="O85" s="52"/>
      <c r="Q85" s="6"/>
      <c r="R85" s="6"/>
      <c r="S85" s="51"/>
      <c r="T85" s="54"/>
      <c r="V85" s="6"/>
      <c r="W85" s="6"/>
      <c r="X85" s="6"/>
      <c r="Y85" s="51"/>
      <c r="Z85" s="6"/>
      <c r="AA85" s="6"/>
      <c r="AB85" s="6"/>
    </row>
    <row r="86" spans="1:31" s="24" customFormat="1" x14ac:dyDescent="0.25">
      <c r="A86" s="71" t="s">
        <v>56</v>
      </c>
      <c r="B86" s="49"/>
      <c r="C86" s="7">
        <f>SUM(C87:C90)</f>
        <v>0</v>
      </c>
      <c r="D86" s="192">
        <f>SUM(D87:D90)</f>
        <v>4416491</v>
      </c>
      <c r="E86" s="192">
        <f>SUM(E87:E90)</f>
        <v>26460891.159999996</v>
      </c>
      <c r="F86" s="192">
        <f>D86+E86</f>
        <v>30877382.159999996</v>
      </c>
      <c r="G86" s="192">
        <f>SUM(G87:G90)</f>
        <v>9740085.5040000007</v>
      </c>
      <c r="H86" s="190">
        <f>F86-G86</f>
        <v>21137296.655999996</v>
      </c>
      <c r="I86" s="174">
        <f>G86/F86</f>
        <v>0.31544401832800978</v>
      </c>
      <c r="J86" s="192">
        <f>SUM(J87:J90)</f>
        <v>26012606.16</v>
      </c>
      <c r="K86" s="192">
        <f>SUM(K87:K90)</f>
        <v>4994421.95</v>
      </c>
      <c r="L86" s="57">
        <f>(K86+J86)/F86</f>
        <v>1.0041987351559858</v>
      </c>
      <c r="M86" s="7">
        <f>K86+G86+J86</f>
        <v>40747113.614</v>
      </c>
      <c r="N86" s="7">
        <f>H86-K86-J86</f>
        <v>-9869731.4540000036</v>
      </c>
      <c r="O86" s="72">
        <f>M86/F86</f>
        <v>1.3196427534839956</v>
      </c>
      <c r="Q86" s="7">
        <f>SUM(Q87:Q90)</f>
        <v>0</v>
      </c>
      <c r="R86" s="7">
        <f>SUM(R87:R90)</f>
        <v>0</v>
      </c>
      <c r="S86" s="59">
        <f>+N86+C86+Q86+R86</f>
        <v>-9869731.4540000036</v>
      </c>
      <c r="T86" s="57">
        <f>+M86/(Q86+F86+R86)</f>
        <v>1.3196427534839956</v>
      </c>
      <c r="V86" s="7">
        <f>SUM(V87:V90)</f>
        <v>2752705.33</v>
      </c>
      <c r="W86" s="7">
        <f>SUM(W87:W90)</f>
        <v>0</v>
      </c>
      <c r="X86" s="7">
        <f>SUM(X87:X90)</f>
        <v>0</v>
      </c>
      <c r="Y86" s="45"/>
      <c r="Z86" s="7">
        <f>SUM(Z87:Z90)</f>
        <v>0</v>
      </c>
      <c r="AA86" s="7">
        <f>SUM(AA87:AA90)</f>
        <v>0</v>
      </c>
      <c r="AB86" s="7">
        <f>SUM(AB87:AB90)</f>
        <v>0</v>
      </c>
    </row>
    <row r="87" spans="1:31" s="24" customFormat="1" x14ac:dyDescent="0.25">
      <c r="A87" s="48" t="s">
        <v>31</v>
      </c>
      <c r="B87" s="49"/>
      <c r="C87" s="7">
        <f>+C71+C77</f>
        <v>0</v>
      </c>
      <c r="D87" s="192">
        <f>+D71+D77</f>
        <v>827000</v>
      </c>
      <c r="E87" s="192">
        <f>+E71+E77</f>
        <v>9922270.2799999993</v>
      </c>
      <c r="F87" s="192">
        <f>D87+E87</f>
        <v>10749270.279999999</v>
      </c>
      <c r="G87" s="192">
        <f>+G71+G77</f>
        <v>6463390.284</v>
      </c>
      <c r="H87" s="190">
        <f>F87-G87</f>
        <v>4285879.9959999993</v>
      </c>
      <c r="I87" s="174">
        <f>G87/F87</f>
        <v>0.60128642369573015</v>
      </c>
      <c r="J87" s="245">
        <f>J77+J71</f>
        <v>0</v>
      </c>
      <c r="K87" s="192">
        <f>+K71+K77</f>
        <v>0</v>
      </c>
      <c r="L87" s="57">
        <f>(K87+J87)/F87</f>
        <v>0</v>
      </c>
      <c r="M87" s="7">
        <f>K87+G87+J87</f>
        <v>6463390.284</v>
      </c>
      <c r="N87" s="7">
        <f>H87-K87-J87</f>
        <v>4285879.9959999993</v>
      </c>
      <c r="O87" s="72">
        <f>M87/F87</f>
        <v>0.60128642369573015</v>
      </c>
      <c r="Q87" s="7">
        <f>+Q71+Q77</f>
        <v>0</v>
      </c>
      <c r="R87" s="7">
        <f>+R71+R77</f>
        <v>0</v>
      </c>
      <c r="S87" s="59">
        <f>+N87+C87+Q87+R87</f>
        <v>4285879.9959999993</v>
      </c>
      <c r="T87" s="57">
        <f t="shared" ref="T87:T90" si="114">+M87/(Q87+F87+R87)</f>
        <v>0.60128642369573015</v>
      </c>
      <c r="V87" s="7">
        <f>+V71+V77</f>
        <v>629705.32999999996</v>
      </c>
      <c r="W87" s="7">
        <f>+W71+W77</f>
        <v>0</v>
      </c>
      <c r="X87" s="7">
        <f>+X71+X77</f>
        <v>0</v>
      </c>
      <c r="Y87" s="45"/>
      <c r="Z87" s="7">
        <f>+Z71+Z77</f>
        <v>0</v>
      </c>
      <c r="AA87" s="7">
        <f>+AA71+AA77</f>
        <v>0</v>
      </c>
      <c r="AB87" s="7">
        <f>+AB71+AB77</f>
        <v>0</v>
      </c>
    </row>
    <row r="88" spans="1:31" s="24" customFormat="1" x14ac:dyDescent="0.25">
      <c r="A88" s="48" t="s">
        <v>32</v>
      </c>
      <c r="B88" s="49"/>
      <c r="C88" s="7">
        <f>C72+C78</f>
        <v>0</v>
      </c>
      <c r="D88" s="192">
        <f>D72+D78</f>
        <v>3589491</v>
      </c>
      <c r="E88" s="192">
        <f>E72+E78+E83</f>
        <v>16538620.879999999</v>
      </c>
      <c r="F88" s="192">
        <f>D88+E88</f>
        <v>20128111.879999999</v>
      </c>
      <c r="G88" s="192">
        <f>G83+G78+G72</f>
        <v>3276695.22</v>
      </c>
      <c r="H88" s="190">
        <f>F88-G88</f>
        <v>16851416.66</v>
      </c>
      <c r="I88" s="174">
        <f>G88/F88</f>
        <v>0.16279198165903677</v>
      </c>
      <c r="J88" s="245">
        <f>J78+J72+J83</f>
        <v>26012606.16</v>
      </c>
      <c r="K88" s="192">
        <f>K72+K78+K83</f>
        <v>4994421.95</v>
      </c>
      <c r="L88" s="57">
        <f t="shared" ref="L88:L90" si="115">(K88+J88)/F88</f>
        <v>1.5404836924028464</v>
      </c>
      <c r="M88" s="7">
        <f t="shared" ref="M88:M90" si="116">K88+G88+J88</f>
        <v>34283723.329999998</v>
      </c>
      <c r="N88" s="7">
        <f>H88-K88-J88</f>
        <v>-14155611.449999999</v>
      </c>
      <c r="O88" s="72">
        <f>M88/F88</f>
        <v>1.7032756740618833</v>
      </c>
      <c r="Q88" s="7">
        <f>Q72+Q78</f>
        <v>0</v>
      </c>
      <c r="R88" s="7">
        <f>R72+R78</f>
        <v>0</v>
      </c>
      <c r="S88" s="59">
        <f>N88+C88+Q88+R88</f>
        <v>-14155611.449999999</v>
      </c>
      <c r="T88" s="57">
        <f t="shared" si="114"/>
        <v>1.7032756740618833</v>
      </c>
      <c r="V88" s="7">
        <f>V72+V78</f>
        <v>2123000</v>
      </c>
      <c r="W88" s="7">
        <f>W72+W78</f>
        <v>0</v>
      </c>
      <c r="X88" s="7">
        <f>X72+X78</f>
        <v>0</v>
      </c>
      <c r="Y88" s="45"/>
      <c r="Z88" s="7">
        <f>Z72+Z78</f>
        <v>0</v>
      </c>
      <c r="AA88" s="7">
        <f>AA72+AA78</f>
        <v>0</v>
      </c>
      <c r="AB88" s="7">
        <f>AB72+AB78</f>
        <v>0</v>
      </c>
    </row>
    <row r="89" spans="1:31" s="24" customFormat="1" hidden="1" x14ac:dyDescent="0.25">
      <c r="A89" s="48" t="s">
        <v>53</v>
      </c>
      <c r="B89" s="49"/>
      <c r="C89" s="7">
        <f>C73</f>
        <v>0</v>
      </c>
      <c r="D89" s="192">
        <f>D73</f>
        <v>0</v>
      </c>
      <c r="E89" s="192">
        <f>E73</f>
        <v>0</v>
      </c>
      <c r="F89" s="192">
        <f>D89+E89</f>
        <v>0</v>
      </c>
      <c r="G89" s="192">
        <f>G73</f>
        <v>0</v>
      </c>
      <c r="H89" s="190">
        <f>F89-G89</f>
        <v>0</v>
      </c>
      <c r="I89" s="174" t="e">
        <f>G89/F89</f>
        <v>#DIV/0!</v>
      </c>
      <c r="J89" s="245"/>
      <c r="K89" s="192">
        <f>K73</f>
        <v>0</v>
      </c>
      <c r="L89" s="57" t="e">
        <f t="shared" si="115"/>
        <v>#DIV/0!</v>
      </c>
      <c r="M89" s="7">
        <f t="shared" si="116"/>
        <v>0</v>
      </c>
      <c r="N89" s="7">
        <f>H89-K89-J89</f>
        <v>0</v>
      </c>
      <c r="O89" s="72" t="e">
        <f>M89/F89</f>
        <v>#DIV/0!</v>
      </c>
      <c r="Q89" s="7">
        <f>Q73</f>
        <v>0</v>
      </c>
      <c r="R89" s="7">
        <f>R73</f>
        <v>0</v>
      </c>
      <c r="S89" s="59">
        <f t="shared" ref="S88:S90" si="117">+N89+C89+Q89+R89</f>
        <v>0</v>
      </c>
      <c r="T89" s="57" t="e">
        <f t="shared" si="114"/>
        <v>#DIV/0!</v>
      </c>
      <c r="V89" s="7">
        <f>V73</f>
        <v>0</v>
      </c>
      <c r="W89" s="7">
        <f>W73</f>
        <v>0</v>
      </c>
      <c r="X89" s="7">
        <f>X73</f>
        <v>0</v>
      </c>
      <c r="Y89" s="45"/>
      <c r="Z89" s="7">
        <f>Z73</f>
        <v>0</v>
      </c>
      <c r="AA89" s="7">
        <f>AA73</f>
        <v>0</v>
      </c>
      <c r="AB89" s="7">
        <f>AB73</f>
        <v>0</v>
      </c>
    </row>
    <row r="90" spans="1:31" s="24" customFormat="1" hidden="1" x14ac:dyDescent="0.25">
      <c r="A90" s="48" t="s">
        <v>33</v>
      </c>
      <c r="B90" s="49"/>
      <c r="C90" s="7">
        <f>C74+C79</f>
        <v>0</v>
      </c>
      <c r="D90" s="192">
        <f>D74+D79</f>
        <v>0</v>
      </c>
      <c r="E90" s="192">
        <f>E74+E79</f>
        <v>0</v>
      </c>
      <c r="F90" s="192">
        <f>D90+E90</f>
        <v>0</v>
      </c>
      <c r="G90" s="192">
        <f>G74+G79</f>
        <v>0</v>
      </c>
      <c r="H90" s="190">
        <f>F90-G90</f>
        <v>0</v>
      </c>
      <c r="I90" s="174" t="e">
        <f>G90/F90</f>
        <v>#DIV/0!</v>
      </c>
      <c r="J90" s="245"/>
      <c r="K90" s="192">
        <f>K74+K79</f>
        <v>0</v>
      </c>
      <c r="L90" s="57" t="e">
        <f t="shared" si="115"/>
        <v>#DIV/0!</v>
      </c>
      <c r="M90" s="7">
        <f t="shared" si="116"/>
        <v>0</v>
      </c>
      <c r="N90" s="7">
        <f>H90-K90-J90</f>
        <v>0</v>
      </c>
      <c r="O90" s="72" t="e">
        <f>M90/F90</f>
        <v>#DIV/0!</v>
      </c>
      <c r="Q90" s="7">
        <f>Q74+Q79</f>
        <v>0</v>
      </c>
      <c r="R90" s="7">
        <f>R74+R79</f>
        <v>0</v>
      </c>
      <c r="S90" s="59">
        <f t="shared" si="117"/>
        <v>0</v>
      </c>
      <c r="T90" s="57" t="e">
        <f t="shared" si="114"/>
        <v>#DIV/0!</v>
      </c>
      <c r="V90" s="7">
        <f>V74+V79</f>
        <v>0</v>
      </c>
      <c r="W90" s="7">
        <f>W74+W79</f>
        <v>0</v>
      </c>
      <c r="X90" s="7">
        <f>X74+X79</f>
        <v>0</v>
      </c>
      <c r="Y90" s="45"/>
      <c r="Z90" s="7">
        <f>Z74+Z79</f>
        <v>0</v>
      </c>
      <c r="AA90" s="7">
        <f>AA74+AA79</f>
        <v>0</v>
      </c>
      <c r="AB90" s="7">
        <f>AB74+AB79</f>
        <v>0</v>
      </c>
    </row>
    <row r="91" spans="1:31" x14ac:dyDescent="0.25">
      <c r="A91" s="68"/>
      <c r="B91" s="69"/>
      <c r="C91" s="6"/>
      <c r="D91" s="187"/>
      <c r="E91" s="187"/>
      <c r="F91" s="187"/>
      <c r="G91" s="187"/>
      <c r="H91" s="187"/>
      <c r="I91" s="188"/>
      <c r="J91" s="240"/>
      <c r="K91" s="189"/>
      <c r="L91" s="50"/>
      <c r="M91" s="6"/>
      <c r="N91" s="6"/>
      <c r="O91" s="52"/>
      <c r="Q91" s="6"/>
      <c r="R91" s="6"/>
      <c r="S91" s="51"/>
      <c r="T91" s="54"/>
      <c r="V91" s="6"/>
      <c r="W91" s="6"/>
      <c r="X91" s="6"/>
      <c r="Y91" s="51"/>
      <c r="Z91" s="6"/>
      <c r="AA91" s="6"/>
      <c r="AB91" s="6"/>
    </row>
    <row r="92" spans="1:31" ht="45" x14ac:dyDescent="0.25">
      <c r="A92" s="75" t="s">
        <v>57</v>
      </c>
      <c r="B92" s="69"/>
      <c r="C92" s="6"/>
      <c r="D92" s="187"/>
      <c r="E92" s="187"/>
      <c r="F92" s="187"/>
      <c r="G92" s="187"/>
      <c r="H92" s="187"/>
      <c r="I92" s="188"/>
      <c r="J92" s="240"/>
      <c r="K92" s="189"/>
      <c r="L92" s="50"/>
      <c r="M92" s="6">
        <f ca="1">M92:N93</f>
        <v>0</v>
      </c>
      <c r="N92" s="6"/>
      <c r="O92" s="52"/>
      <c r="Q92" s="6"/>
      <c r="R92" s="6"/>
      <c r="S92" s="51"/>
      <c r="T92" s="54"/>
      <c r="V92" s="6"/>
      <c r="W92" s="6"/>
      <c r="X92" s="6"/>
      <c r="Y92" s="51"/>
      <c r="Z92" s="6"/>
      <c r="AA92" s="6"/>
      <c r="AB92" s="6"/>
    </row>
    <row r="93" spans="1:31" x14ac:dyDescent="0.25">
      <c r="A93" s="68"/>
      <c r="B93" s="69"/>
      <c r="C93" s="6"/>
      <c r="D93" s="187"/>
      <c r="E93" s="187"/>
      <c r="F93" s="187"/>
      <c r="G93" s="187"/>
      <c r="H93" s="187"/>
      <c r="I93" s="188"/>
      <c r="J93" s="240"/>
      <c r="K93" s="189"/>
      <c r="L93" s="50"/>
      <c r="M93" s="6"/>
      <c r="N93" s="6"/>
      <c r="O93" s="52"/>
      <c r="Q93" s="6"/>
      <c r="R93" s="6"/>
      <c r="S93" s="51"/>
      <c r="T93" s="54"/>
      <c r="V93" s="6"/>
      <c r="W93" s="6"/>
      <c r="X93" s="6"/>
      <c r="Y93" s="51"/>
      <c r="Z93" s="6"/>
      <c r="AA93" s="6"/>
      <c r="AB93" s="6"/>
    </row>
    <row r="94" spans="1:31" x14ac:dyDescent="0.25">
      <c r="A94" s="48" t="s">
        <v>58</v>
      </c>
      <c r="B94" s="49"/>
      <c r="C94" s="6"/>
      <c r="D94" s="187"/>
      <c r="E94" s="187"/>
      <c r="F94" s="187"/>
      <c r="G94" s="187"/>
      <c r="H94" s="187"/>
      <c r="I94" s="188"/>
      <c r="J94" s="240"/>
      <c r="K94" s="189"/>
      <c r="L94" s="50"/>
      <c r="M94" s="6"/>
      <c r="N94" s="6"/>
      <c r="O94" s="52"/>
      <c r="Q94" s="6"/>
      <c r="R94" s="6"/>
      <c r="S94" s="51"/>
      <c r="T94" s="54"/>
      <c r="V94" s="6"/>
      <c r="W94" s="6"/>
      <c r="X94" s="6"/>
      <c r="Y94" s="51"/>
      <c r="Z94" s="6"/>
      <c r="AA94" s="6"/>
      <c r="AB94" s="6"/>
    </row>
    <row r="95" spans="1:31" x14ac:dyDescent="0.25">
      <c r="A95" s="48"/>
      <c r="B95" s="49"/>
      <c r="C95" s="6"/>
      <c r="D95" s="187"/>
      <c r="E95" s="187"/>
      <c r="F95" s="187"/>
      <c r="G95" s="187"/>
      <c r="H95" s="187"/>
      <c r="I95" s="188"/>
      <c r="J95" s="240"/>
      <c r="K95" s="189"/>
      <c r="L95" s="50"/>
      <c r="M95" s="6"/>
      <c r="N95" s="6"/>
      <c r="O95" s="52"/>
      <c r="Q95" s="6"/>
      <c r="R95" s="6"/>
      <c r="S95" s="51"/>
      <c r="T95" s="54"/>
      <c r="V95" s="6"/>
      <c r="W95" s="6"/>
      <c r="X95" s="6"/>
      <c r="Y95" s="51"/>
      <c r="Z95" s="6"/>
      <c r="AA95" s="6"/>
      <c r="AB95" s="6"/>
    </row>
    <row r="96" spans="1:31" x14ac:dyDescent="0.25">
      <c r="A96" s="48" t="s">
        <v>59</v>
      </c>
      <c r="B96" s="49"/>
      <c r="C96" s="6"/>
      <c r="D96" s="187"/>
      <c r="E96" s="187"/>
      <c r="F96" s="187"/>
      <c r="G96" s="187"/>
      <c r="H96" s="187"/>
      <c r="I96" s="188"/>
      <c r="J96" s="240"/>
      <c r="K96" s="189"/>
      <c r="L96" s="50"/>
      <c r="M96" s="6"/>
      <c r="N96" s="6"/>
      <c r="O96" s="52"/>
      <c r="Q96" s="6"/>
      <c r="R96" s="6"/>
      <c r="S96" s="51"/>
      <c r="T96" s="54"/>
      <c r="V96" s="6"/>
      <c r="W96" s="6"/>
      <c r="X96" s="6"/>
      <c r="Y96" s="51"/>
      <c r="Z96" s="6"/>
      <c r="AA96" s="6"/>
      <c r="AB96" s="6"/>
    </row>
    <row r="97" spans="1:28" x14ac:dyDescent="0.25">
      <c r="A97" s="48"/>
      <c r="B97" s="49"/>
      <c r="C97" s="6"/>
      <c r="D97" s="187"/>
      <c r="E97" s="187"/>
      <c r="F97" s="187"/>
      <c r="G97" s="187"/>
      <c r="H97" s="187"/>
      <c r="I97" s="188"/>
      <c r="J97" s="240"/>
      <c r="K97" s="189"/>
      <c r="L97" s="50"/>
      <c r="M97" s="6"/>
      <c r="N97" s="6"/>
      <c r="O97" s="52"/>
      <c r="Q97" s="6"/>
      <c r="R97" s="6"/>
      <c r="S97" s="51"/>
      <c r="T97" s="54"/>
      <c r="V97" s="6"/>
      <c r="W97" s="6"/>
      <c r="X97" s="6"/>
      <c r="Y97" s="51"/>
      <c r="Z97" s="6"/>
      <c r="AA97" s="6"/>
      <c r="AB97" s="6"/>
    </row>
    <row r="98" spans="1:28" ht="30" x14ac:dyDescent="0.25">
      <c r="A98" s="55" t="s">
        <v>60</v>
      </c>
      <c r="B98" s="76" t="s">
        <v>61</v>
      </c>
      <c r="C98" s="7">
        <f>SUM(C99:C101)</f>
        <v>0</v>
      </c>
      <c r="D98" s="192">
        <f>SUM(D99:D101)</f>
        <v>2622510</v>
      </c>
      <c r="E98" s="192">
        <f>SUM(E99:E101)</f>
        <v>1016722.36</v>
      </c>
      <c r="F98" s="190">
        <f>D98+E98</f>
        <v>3639232.36</v>
      </c>
      <c r="G98" s="190">
        <f>G99+G100</f>
        <v>2257262.33</v>
      </c>
      <c r="H98" s="190">
        <f>F98-G98</f>
        <v>1381970.0299999998</v>
      </c>
      <c r="I98" s="174">
        <f>G98/F98</f>
        <v>0.62025781997607876</v>
      </c>
      <c r="J98" s="190">
        <f>J99+J100</f>
        <v>54090</v>
      </c>
      <c r="K98" s="190">
        <f>K99+K100</f>
        <v>172397.55000000002</v>
      </c>
      <c r="L98" s="57">
        <f>(K98+J98)/F98</f>
        <v>6.2234979137193655E-2</v>
      </c>
      <c r="M98" s="56">
        <f>K98+G98+J98</f>
        <v>2483749.88</v>
      </c>
      <c r="N98" s="56">
        <f>H98-K98-J98</f>
        <v>1155482.4799999997</v>
      </c>
      <c r="O98" s="57">
        <f>M98/F98</f>
        <v>0.68249279911327232</v>
      </c>
      <c r="P98" s="58"/>
      <c r="Q98" s="56">
        <f>SUM(Q99:Q101)</f>
        <v>0</v>
      </c>
      <c r="R98" s="56">
        <f>SUM(R99:R101)</f>
        <v>0</v>
      </c>
      <c r="S98" s="59">
        <f>+N98+C98+Q98+R98</f>
        <v>1155482.4799999997</v>
      </c>
      <c r="T98" s="57">
        <f>+M98/(Q98+F98+R98)</f>
        <v>0.68249279911327232</v>
      </c>
      <c r="V98" s="7">
        <f>SUM(V99:V101)</f>
        <v>3061374.86</v>
      </c>
      <c r="W98" s="7">
        <f>SUM(W99:W101)</f>
        <v>0</v>
      </c>
      <c r="X98" s="7">
        <f>SUM(X99:X101)</f>
        <v>0</v>
      </c>
      <c r="Y98" s="51"/>
      <c r="Z98" s="7">
        <f>SUM(Z99:Z101)</f>
        <v>0</v>
      </c>
      <c r="AA98" s="7">
        <f>SUM(AA99:AA101)</f>
        <v>0</v>
      </c>
      <c r="AB98" s="7">
        <f>SUM(AB99:AB101)</f>
        <v>0</v>
      </c>
    </row>
    <row r="99" spans="1:28" s="64" customFormat="1" ht="12.75" x14ac:dyDescent="0.2">
      <c r="A99" s="60" t="s">
        <v>31</v>
      </c>
      <c r="B99" s="69"/>
      <c r="C99" s="8"/>
      <c r="D99" s="191"/>
      <c r="E99" s="191"/>
      <c r="F99" s="191">
        <f>D99+E99</f>
        <v>0</v>
      </c>
      <c r="G99" s="191">
        <f>779999.59+200</f>
        <v>780199.59</v>
      </c>
      <c r="H99" s="191">
        <f>F99-G99</f>
        <v>-780199.59</v>
      </c>
      <c r="I99" s="175" t="e">
        <f>G99/F99</f>
        <v>#DIV/0!</v>
      </c>
      <c r="J99" s="241"/>
      <c r="K99" s="242"/>
      <c r="L99" s="66" t="e">
        <f>(K99+J99)/F99</f>
        <v>#DIV/0!</v>
      </c>
      <c r="M99" s="8">
        <f>K99+G99+J99</f>
        <v>780199.59</v>
      </c>
      <c r="N99" s="8">
        <f>H99-K99-J99</f>
        <v>-780199.59</v>
      </c>
      <c r="O99" s="63" t="e">
        <f>M99/F99</f>
        <v>#DIV/0!</v>
      </c>
      <c r="Q99" s="8">
        <f>W99+AA99</f>
        <v>0</v>
      </c>
      <c r="R99" s="8">
        <f>X99+AB99</f>
        <v>0</v>
      </c>
      <c r="S99" s="65">
        <f>+N99+C99+Q99+R99</f>
        <v>-780199.59</v>
      </c>
      <c r="T99" s="66" t="e">
        <f t="shared" ref="T99:T101" si="118">+M99/(Q99+F99+R99)</f>
        <v>#DIV/0!</v>
      </c>
      <c r="V99" s="8">
        <v>1034374.86</v>
      </c>
      <c r="W99" s="8"/>
      <c r="X99" s="8"/>
      <c r="Y99" s="67"/>
      <c r="Z99" s="8"/>
      <c r="AA99" s="8"/>
      <c r="AB99" s="8"/>
    </row>
    <row r="100" spans="1:28" s="64" customFormat="1" ht="12.75" x14ac:dyDescent="0.2">
      <c r="A100" s="60" t="s">
        <v>32</v>
      </c>
      <c r="B100" s="69"/>
      <c r="C100" s="8"/>
      <c r="D100" s="191">
        <v>2622510</v>
      </c>
      <c r="E100" s="191">
        <v>1016722.36</v>
      </c>
      <c r="F100" s="191">
        <f t="shared" ref="F100:F101" si="119">D100+E100</f>
        <v>3639232.36</v>
      </c>
      <c r="G100" s="246">
        <v>1477062.74</v>
      </c>
      <c r="H100" s="191">
        <f>F100-G100</f>
        <v>2162169.62</v>
      </c>
      <c r="I100" s="175">
        <f>G100/F100</f>
        <v>0.40587206143660476</v>
      </c>
      <c r="J100" s="241">
        <v>54090</v>
      </c>
      <c r="K100" s="242">
        <v>172397.55000000002</v>
      </c>
      <c r="L100" s="66">
        <f t="shared" ref="L100:L101" si="120">(K100+J100)/F100</f>
        <v>6.2234979137193655E-2</v>
      </c>
      <c r="M100" s="8">
        <f t="shared" ref="M100:M101" si="121">K100+G100+J100</f>
        <v>1703550.29</v>
      </c>
      <c r="N100" s="8">
        <f t="shared" ref="N100:N101" si="122">H100-K100-J100</f>
        <v>1935682.07</v>
      </c>
      <c r="O100" s="63">
        <f>M100/F100</f>
        <v>0.46810704057379837</v>
      </c>
      <c r="Q100" s="8">
        <f t="shared" ref="Q100:Q101" si="123">W100+AA100</f>
        <v>0</v>
      </c>
      <c r="R100" s="8">
        <f t="shared" ref="R100:R101" si="124">X100+AB100</f>
        <v>0</v>
      </c>
      <c r="S100" s="65">
        <f t="shared" ref="S100:S101" si="125">+N100+C100+Q100+R100</f>
        <v>1935682.07</v>
      </c>
      <c r="T100" s="66">
        <f t="shared" si="118"/>
        <v>0.46810704057379837</v>
      </c>
      <c r="V100" s="8">
        <v>2027000</v>
      </c>
      <c r="W100" s="8"/>
      <c r="X100" s="8"/>
      <c r="Y100" s="67"/>
      <c r="Z100" s="8"/>
      <c r="AA100" s="8"/>
      <c r="AB100" s="8"/>
    </row>
    <row r="101" spans="1:28" s="64" customFormat="1" ht="12.75" hidden="1" x14ac:dyDescent="0.2">
      <c r="A101" s="60" t="s">
        <v>33</v>
      </c>
      <c r="B101" s="69"/>
      <c r="C101" s="8"/>
      <c r="D101" s="191">
        <f t="shared" ref="D101" si="126">V101+Z101</f>
        <v>0</v>
      </c>
      <c r="E101" s="191"/>
      <c r="F101" s="191">
        <f t="shared" si="119"/>
        <v>0</v>
      </c>
      <c r="G101" s="191"/>
      <c r="H101" s="191">
        <f>F101-G101</f>
        <v>0</v>
      </c>
      <c r="I101" s="175" t="e">
        <f>G101/F101</f>
        <v>#DIV/0!</v>
      </c>
      <c r="J101" s="241"/>
      <c r="K101" s="242"/>
      <c r="L101" s="66" t="e">
        <f t="shared" si="120"/>
        <v>#DIV/0!</v>
      </c>
      <c r="M101" s="8">
        <f t="shared" si="121"/>
        <v>0</v>
      </c>
      <c r="N101" s="8">
        <f t="shared" si="122"/>
        <v>0</v>
      </c>
      <c r="O101" s="63" t="e">
        <f>M101/F101</f>
        <v>#DIV/0!</v>
      </c>
      <c r="Q101" s="8">
        <f t="shared" si="123"/>
        <v>0</v>
      </c>
      <c r="R101" s="8">
        <f t="shared" si="124"/>
        <v>0</v>
      </c>
      <c r="S101" s="65">
        <f t="shared" si="125"/>
        <v>0</v>
      </c>
      <c r="T101" s="66" t="e">
        <f t="shared" si="118"/>
        <v>#DIV/0!</v>
      </c>
      <c r="V101" s="8"/>
      <c r="W101" s="8"/>
      <c r="X101" s="8"/>
      <c r="Y101" s="67"/>
      <c r="Z101" s="8"/>
      <c r="AA101" s="8"/>
      <c r="AB101" s="8"/>
    </row>
    <row r="102" spans="1:28" x14ac:dyDescent="0.25">
      <c r="A102" s="68"/>
      <c r="B102" s="69"/>
      <c r="C102" s="6"/>
      <c r="D102" s="187"/>
      <c r="E102" s="187"/>
      <c r="F102" s="187"/>
      <c r="G102" s="187"/>
      <c r="H102" s="187"/>
      <c r="I102" s="188"/>
      <c r="J102" s="240"/>
      <c r="K102" s="189"/>
      <c r="L102" s="50"/>
      <c r="M102" s="6"/>
      <c r="N102" s="6"/>
      <c r="O102" s="52"/>
      <c r="Q102" s="6"/>
      <c r="R102" s="6"/>
      <c r="S102" s="51"/>
      <c r="T102" s="54"/>
      <c r="V102" s="6"/>
      <c r="W102" s="6"/>
      <c r="X102" s="6"/>
      <c r="Y102" s="51"/>
      <c r="Z102" s="6"/>
      <c r="AA102" s="6"/>
      <c r="AB102" s="6"/>
    </row>
    <row r="103" spans="1:28" x14ac:dyDescent="0.25">
      <c r="A103" s="48" t="s">
        <v>62</v>
      </c>
      <c r="B103" s="49"/>
      <c r="C103" s="6"/>
      <c r="D103" s="187"/>
      <c r="E103" s="187"/>
      <c r="F103" s="187"/>
      <c r="G103" s="187"/>
      <c r="H103" s="187"/>
      <c r="I103" s="188"/>
      <c r="J103" s="240"/>
      <c r="K103" s="189"/>
      <c r="L103" s="50"/>
      <c r="M103" s="6"/>
      <c r="N103" s="6"/>
      <c r="O103" s="52"/>
      <c r="Q103" s="6"/>
      <c r="R103" s="6"/>
      <c r="S103" s="51"/>
      <c r="T103" s="54"/>
      <c r="V103" s="6"/>
      <c r="W103" s="6"/>
      <c r="X103" s="6"/>
      <c r="Y103" s="51"/>
      <c r="Z103" s="6"/>
      <c r="AA103" s="6"/>
      <c r="AB103" s="6"/>
    </row>
    <row r="104" spans="1:28" x14ac:dyDescent="0.25">
      <c r="A104" s="48"/>
      <c r="B104" s="49"/>
      <c r="C104" s="6"/>
      <c r="D104" s="187"/>
      <c r="E104" s="187"/>
      <c r="F104" s="187"/>
      <c r="G104" s="187"/>
      <c r="H104" s="187"/>
      <c r="I104" s="188"/>
      <c r="J104" s="240"/>
      <c r="K104" s="189"/>
      <c r="L104" s="50"/>
      <c r="M104" s="6"/>
      <c r="N104" s="6"/>
      <c r="O104" s="52"/>
      <c r="Q104" s="6"/>
      <c r="R104" s="6"/>
      <c r="S104" s="51"/>
      <c r="T104" s="54"/>
      <c r="V104" s="6"/>
      <c r="W104" s="6"/>
      <c r="X104" s="6"/>
      <c r="Y104" s="51"/>
      <c r="Z104" s="6"/>
      <c r="AA104" s="6"/>
      <c r="AB104" s="6"/>
    </row>
    <row r="105" spans="1:28" x14ac:dyDescent="0.25">
      <c r="A105" s="55" t="s">
        <v>63</v>
      </c>
      <c r="B105" s="49" t="s">
        <v>64</v>
      </c>
      <c r="C105" s="7">
        <f>SUM(C106:C108)</f>
        <v>0</v>
      </c>
      <c r="D105" s="192">
        <f>SUM(D106:D108)</f>
        <v>179660</v>
      </c>
      <c r="E105" s="192">
        <f>SUM(E106:E108)</f>
        <v>0</v>
      </c>
      <c r="F105" s="190">
        <f>D105+E105</f>
        <v>179660</v>
      </c>
      <c r="G105" s="190">
        <f>G106+G107+G108</f>
        <v>321748.55</v>
      </c>
      <c r="H105" s="190">
        <f>F105-G105</f>
        <v>-142088.54999999999</v>
      </c>
      <c r="I105" s="174">
        <f>G105/F105</f>
        <v>1.7908747077813647</v>
      </c>
      <c r="J105" s="190">
        <f>J106+J107</f>
        <v>76050.62</v>
      </c>
      <c r="K105" s="190">
        <f>SUM(K106:K108)</f>
        <v>2526061.2399999998</v>
      </c>
      <c r="L105" s="57">
        <f>(K105+J105)/F105</f>
        <v>14.483534787932761</v>
      </c>
      <c r="M105" s="56">
        <f>K105+G105+J105</f>
        <v>2923860.4099999997</v>
      </c>
      <c r="N105" s="56">
        <f>H105-K105-J105</f>
        <v>-2744200.4099999997</v>
      </c>
      <c r="O105" s="57">
        <f>M105/F105</f>
        <v>16.274409495714124</v>
      </c>
      <c r="P105" s="58"/>
      <c r="Q105" s="56">
        <f>SUM(Q106:Q108)</f>
        <v>0</v>
      </c>
      <c r="R105" s="56">
        <f>SUM(R106:R108)</f>
        <v>0</v>
      </c>
      <c r="S105" s="59">
        <f>+N105+C105+Q105+R105</f>
        <v>-2744200.4099999997</v>
      </c>
      <c r="T105" s="57">
        <f>+M105/(Q105+F105+R105)</f>
        <v>16.274409495714124</v>
      </c>
      <c r="V105" s="7">
        <f>SUM(V106:V108)</f>
        <v>4241000</v>
      </c>
      <c r="W105" s="7">
        <f>SUM(W106:W108)</f>
        <v>0</v>
      </c>
      <c r="X105" s="7">
        <f>SUM(X106:X108)</f>
        <v>0</v>
      </c>
      <c r="Y105" s="51"/>
      <c r="Z105" s="7">
        <f>SUM(Z106:Z108)</f>
        <v>0</v>
      </c>
      <c r="AA105" s="7">
        <f>SUM(AA106:AA108)</f>
        <v>0</v>
      </c>
      <c r="AB105" s="7">
        <f>SUM(AB106:AB108)</f>
        <v>0</v>
      </c>
    </row>
    <row r="106" spans="1:28" s="64" customFormat="1" ht="12.75" hidden="1" x14ac:dyDescent="0.2">
      <c r="A106" s="60" t="s">
        <v>31</v>
      </c>
      <c r="B106" s="69"/>
      <c r="C106" s="8"/>
      <c r="D106" s="191">
        <f>V106+Z106</f>
        <v>0</v>
      </c>
      <c r="E106" s="191"/>
      <c r="F106" s="191">
        <f>D106+E106</f>
        <v>0</v>
      </c>
      <c r="G106" s="191"/>
      <c r="H106" s="191">
        <f>F106-G106</f>
        <v>0</v>
      </c>
      <c r="I106" s="175" t="e">
        <f>G106/F106</f>
        <v>#DIV/0!</v>
      </c>
      <c r="J106" s="241"/>
      <c r="K106" s="242"/>
      <c r="L106" s="66" t="e">
        <f>(K106+J106)/F106</f>
        <v>#DIV/0!</v>
      </c>
      <c r="M106" s="8">
        <f>K106+G106+J106</f>
        <v>0</v>
      </c>
      <c r="N106" s="8">
        <f>H106-K106-J106</f>
        <v>0</v>
      </c>
      <c r="O106" s="63" t="e">
        <f>M106/F106</f>
        <v>#DIV/0!</v>
      </c>
      <c r="Q106" s="8">
        <f>W106+AA106</f>
        <v>0</v>
      </c>
      <c r="R106" s="8">
        <f>X106+AB106</f>
        <v>0</v>
      </c>
      <c r="S106" s="65">
        <f>+N106+C106+Q106+R106</f>
        <v>0</v>
      </c>
      <c r="T106" s="66" t="e">
        <f t="shared" ref="T106:T108" si="127">+M106/(Q106+F106+R106)</f>
        <v>#DIV/0!</v>
      </c>
      <c r="V106" s="8"/>
      <c r="W106" s="8"/>
      <c r="X106" s="8"/>
      <c r="Y106" s="67"/>
      <c r="Z106" s="8"/>
      <c r="AA106" s="8"/>
      <c r="AB106" s="8"/>
    </row>
    <row r="107" spans="1:28" s="64" customFormat="1" ht="12.75" x14ac:dyDescent="0.2">
      <c r="A107" s="60" t="s">
        <v>32</v>
      </c>
      <c r="B107" s="69"/>
      <c r="C107" s="8"/>
      <c r="D107" s="191">
        <v>179660</v>
      </c>
      <c r="E107" s="191"/>
      <c r="F107" s="191">
        <f t="shared" ref="F107:F108" si="128">D107+E107</f>
        <v>179660</v>
      </c>
      <c r="G107" s="191">
        <v>321748.55</v>
      </c>
      <c r="H107" s="191">
        <f>F107-G107</f>
        <v>-142088.54999999999</v>
      </c>
      <c r="I107" s="175">
        <f>G107/F107</f>
        <v>1.7908747077813647</v>
      </c>
      <c r="J107" s="241">
        <v>76050.62</v>
      </c>
      <c r="K107" s="242">
        <v>2526061.2399999998</v>
      </c>
      <c r="L107" s="66">
        <f t="shared" ref="L107:L108" si="129">(K107+J107)/F107</f>
        <v>14.483534787932761</v>
      </c>
      <c r="M107" s="8">
        <f t="shared" ref="M107:M108" si="130">K107+G107+J107</f>
        <v>2923860.4099999997</v>
      </c>
      <c r="N107" s="8">
        <f t="shared" ref="N107:N108" si="131">H107-K107-J107</f>
        <v>-2744200.4099999997</v>
      </c>
      <c r="O107" s="63">
        <f>M107/F107</f>
        <v>16.274409495714124</v>
      </c>
      <c r="Q107" s="8">
        <f t="shared" ref="Q107:Q108" si="132">W107+AA107</f>
        <v>0</v>
      </c>
      <c r="R107" s="8">
        <f t="shared" ref="R107:R108" si="133">X107+AB107</f>
        <v>0</v>
      </c>
      <c r="S107" s="65">
        <f t="shared" ref="S107:S108" si="134">+N107+C107+Q107+R107</f>
        <v>-2744200.4099999997</v>
      </c>
      <c r="T107" s="66">
        <f t="shared" si="127"/>
        <v>16.274409495714124</v>
      </c>
      <c r="V107" s="8">
        <v>4241000</v>
      </c>
      <c r="W107" s="8"/>
      <c r="X107" s="8"/>
      <c r="Y107" s="67"/>
      <c r="Z107" s="8"/>
      <c r="AA107" s="8"/>
      <c r="AB107" s="8"/>
    </row>
    <row r="108" spans="1:28" s="64" customFormat="1" ht="12.75" hidden="1" x14ac:dyDescent="0.2">
      <c r="A108" s="60" t="s">
        <v>33</v>
      </c>
      <c r="B108" s="69"/>
      <c r="C108" s="8"/>
      <c r="D108" s="191">
        <f t="shared" ref="D108" si="135">V108+Z108</f>
        <v>0</v>
      </c>
      <c r="E108" s="191"/>
      <c r="F108" s="191">
        <f t="shared" si="128"/>
        <v>0</v>
      </c>
      <c r="G108" s="191"/>
      <c r="H108" s="191">
        <f>F108-G108</f>
        <v>0</v>
      </c>
      <c r="I108" s="175" t="e">
        <f>G108/F108</f>
        <v>#DIV/0!</v>
      </c>
      <c r="J108" s="241"/>
      <c r="K108" s="242"/>
      <c r="L108" s="66" t="e">
        <f t="shared" si="129"/>
        <v>#DIV/0!</v>
      </c>
      <c r="M108" s="8">
        <f t="shared" si="130"/>
        <v>0</v>
      </c>
      <c r="N108" s="8">
        <f t="shared" si="131"/>
        <v>0</v>
      </c>
      <c r="O108" s="63" t="e">
        <f>M108/F108</f>
        <v>#DIV/0!</v>
      </c>
      <c r="Q108" s="8">
        <f t="shared" si="132"/>
        <v>0</v>
      </c>
      <c r="R108" s="8">
        <f t="shared" si="133"/>
        <v>0</v>
      </c>
      <c r="S108" s="65">
        <f t="shared" si="134"/>
        <v>0</v>
      </c>
      <c r="T108" s="66" t="e">
        <f t="shared" si="127"/>
        <v>#DIV/0!</v>
      </c>
      <c r="V108" s="8"/>
      <c r="W108" s="8"/>
      <c r="X108" s="8"/>
      <c r="Y108" s="67"/>
      <c r="Z108" s="8"/>
      <c r="AA108" s="8"/>
      <c r="AB108" s="8"/>
    </row>
    <row r="109" spans="1:28" x14ac:dyDescent="0.25">
      <c r="A109" s="68"/>
      <c r="B109" s="69"/>
      <c r="C109" s="6"/>
      <c r="D109" s="187"/>
      <c r="E109" s="187"/>
      <c r="F109" s="187"/>
      <c r="G109" s="187"/>
      <c r="H109" s="187"/>
      <c r="I109" s="188"/>
      <c r="J109" s="240"/>
      <c r="K109" s="189"/>
      <c r="L109" s="50"/>
      <c r="M109" s="6"/>
      <c r="N109" s="6"/>
      <c r="O109" s="52"/>
      <c r="Q109" s="6"/>
      <c r="R109" s="6"/>
      <c r="S109" s="51"/>
      <c r="T109" s="54"/>
      <c r="V109" s="6"/>
      <c r="W109" s="6"/>
      <c r="X109" s="6"/>
      <c r="Y109" s="51"/>
      <c r="Z109" s="6"/>
      <c r="AA109" s="6"/>
      <c r="AB109" s="6"/>
    </row>
    <row r="110" spans="1:28" ht="30" x14ac:dyDescent="0.25">
      <c r="A110" s="75" t="s">
        <v>65</v>
      </c>
      <c r="B110" s="49"/>
      <c r="C110" s="6"/>
      <c r="D110" s="187"/>
      <c r="E110" s="187"/>
      <c r="F110" s="187"/>
      <c r="G110" s="187"/>
      <c r="H110" s="187"/>
      <c r="I110" s="188"/>
      <c r="J110" s="240"/>
      <c r="K110" s="189"/>
      <c r="L110" s="50"/>
      <c r="M110" s="6"/>
      <c r="N110" s="6"/>
      <c r="O110" s="52"/>
      <c r="Q110" s="6"/>
      <c r="R110" s="6"/>
      <c r="S110" s="51"/>
      <c r="T110" s="54"/>
      <c r="V110" s="6"/>
      <c r="W110" s="6"/>
      <c r="X110" s="6"/>
      <c r="Y110" s="51"/>
      <c r="Z110" s="6"/>
      <c r="AA110" s="6"/>
      <c r="AB110" s="6"/>
    </row>
    <row r="111" spans="1:28" ht="9.75" customHeight="1" x14ac:dyDescent="0.25">
      <c r="A111" s="48"/>
      <c r="B111" s="49"/>
      <c r="C111" s="6"/>
      <c r="D111" s="187"/>
      <c r="E111" s="187"/>
      <c r="F111" s="187"/>
      <c r="G111" s="187"/>
      <c r="H111" s="187"/>
      <c r="I111" s="188"/>
      <c r="J111" s="240"/>
      <c r="K111" s="189"/>
      <c r="L111" s="50"/>
      <c r="M111" s="6"/>
      <c r="N111" s="6"/>
      <c r="O111" s="52"/>
      <c r="Q111" s="6"/>
      <c r="R111" s="6"/>
      <c r="S111" s="51"/>
      <c r="T111" s="54"/>
      <c r="V111" s="6"/>
      <c r="W111" s="6"/>
      <c r="X111" s="6"/>
      <c r="Y111" s="51"/>
      <c r="Z111" s="6"/>
      <c r="AA111" s="6"/>
      <c r="AB111" s="6"/>
    </row>
    <row r="112" spans="1:28" ht="30" x14ac:dyDescent="0.25">
      <c r="A112" s="55" t="s">
        <v>66</v>
      </c>
      <c r="B112" s="49" t="s">
        <v>67</v>
      </c>
      <c r="C112" s="7">
        <f>SUM(C113:C116)</f>
        <v>0</v>
      </c>
      <c r="D112" s="192">
        <f>SUM(D113:D116)</f>
        <v>2548378</v>
      </c>
      <c r="E112" s="192">
        <f>SUM(E113:E116)</f>
        <v>0</v>
      </c>
      <c r="F112" s="190">
        <f>D112+E112</f>
        <v>2548378</v>
      </c>
      <c r="G112" s="190">
        <f>G113+G114</f>
        <v>2061215.0099999998</v>
      </c>
      <c r="H112" s="190">
        <f>F112-G112</f>
        <v>487162.99000000022</v>
      </c>
      <c r="I112" s="174">
        <f>G112/F112</f>
        <v>0.80883409368625836</v>
      </c>
      <c r="J112" s="190">
        <f>SUM(J113:J116)</f>
        <v>0</v>
      </c>
      <c r="K112" s="190">
        <f>SUM(K113:K116)</f>
        <v>539843.76</v>
      </c>
      <c r="L112" s="174">
        <f>(K112+J112)/F112</f>
        <v>0.21183818099198784</v>
      </c>
      <c r="M112" s="56">
        <f>K112+G112+J112</f>
        <v>2601058.7699999996</v>
      </c>
      <c r="N112" s="56">
        <f>H112-K112-J112</f>
        <v>-52680.769999999786</v>
      </c>
      <c r="O112" s="57">
        <f>M112/F112</f>
        <v>1.0206722746782462</v>
      </c>
      <c r="P112" s="58"/>
      <c r="Q112" s="56">
        <f>SUM(Q113:Q116)</f>
        <v>0</v>
      </c>
      <c r="R112" s="56">
        <f>SUM(R113:R116)</f>
        <v>0</v>
      </c>
      <c r="S112" s="59">
        <f>+N112+C112+Q112+R112</f>
        <v>-52680.769999999786</v>
      </c>
      <c r="T112" s="57">
        <f>+M112/(Q112+F112+R112)</f>
        <v>1.0206722746782462</v>
      </c>
      <c r="V112" s="7">
        <f>SUM(V113:V116)</f>
        <v>150868606.53999999</v>
      </c>
      <c r="W112" s="7">
        <f>SUM(W113:W116)</f>
        <v>0</v>
      </c>
      <c r="X112" s="7">
        <f>SUM(X113:X116)</f>
        <v>0</v>
      </c>
      <c r="Y112" s="51"/>
      <c r="Z112" s="7">
        <f>SUM(Z113:Z116)</f>
        <v>0</v>
      </c>
      <c r="AA112" s="7">
        <f>SUM(AA113:AA116)</f>
        <v>0</v>
      </c>
      <c r="AB112" s="7">
        <f>SUM(AB113:AB116)</f>
        <v>0</v>
      </c>
    </row>
    <row r="113" spans="1:28" s="64" customFormat="1" ht="12.75" x14ac:dyDescent="0.2">
      <c r="A113" s="60" t="s">
        <v>31</v>
      </c>
      <c r="B113" s="69"/>
      <c r="C113" s="8"/>
      <c r="D113" s="191">
        <v>110000</v>
      </c>
      <c r="E113" s="191"/>
      <c r="F113" s="191">
        <f>D113+E113</f>
        <v>110000</v>
      </c>
      <c r="G113" s="191">
        <v>66426.87</v>
      </c>
      <c r="H113" s="191">
        <f>F113-G113</f>
        <v>43573.130000000005</v>
      </c>
      <c r="I113" s="175">
        <f>G113/F113</f>
        <v>0.60388063636363631</v>
      </c>
      <c r="J113" s="241"/>
      <c r="K113" s="242"/>
      <c r="L113" s="175">
        <f>(K113+J113)/F113</f>
        <v>0</v>
      </c>
      <c r="M113" s="8">
        <f>K113+G113+J113</f>
        <v>66426.87</v>
      </c>
      <c r="N113" s="8">
        <f>H113-K113-J113</f>
        <v>43573.130000000005</v>
      </c>
      <c r="O113" s="63">
        <f>M113/F113</f>
        <v>0.60388063636363631</v>
      </c>
      <c r="Q113" s="8">
        <f>W113+AA113</f>
        <v>0</v>
      </c>
      <c r="R113" s="8">
        <f>X113+AB113</f>
        <v>0</v>
      </c>
      <c r="S113" s="65">
        <f>+N113+C113+Q113+R113</f>
        <v>43573.130000000005</v>
      </c>
      <c r="T113" s="66">
        <f t="shared" ref="T113:T116" si="136">+M113/(Q113+F113+R113)</f>
        <v>0.60388063636363631</v>
      </c>
      <c r="V113" s="8">
        <v>105606.54</v>
      </c>
      <c r="W113" s="8"/>
      <c r="X113" s="8"/>
      <c r="Y113" s="67"/>
      <c r="Z113" s="8"/>
      <c r="AA113" s="8"/>
      <c r="AB113" s="8"/>
    </row>
    <row r="114" spans="1:28" s="64" customFormat="1" ht="12.75" x14ac:dyDescent="0.2">
      <c r="A114" s="60" t="s">
        <v>32</v>
      </c>
      <c r="B114" s="69"/>
      <c r="C114" s="8"/>
      <c r="D114" s="191">
        <f>2548378-D113</f>
        <v>2438378</v>
      </c>
      <c r="E114" s="191"/>
      <c r="F114" s="191">
        <f t="shared" ref="F114:F115" si="137">D114+E114</f>
        <v>2438378</v>
      </c>
      <c r="G114" s="191">
        <v>1994788.1399999997</v>
      </c>
      <c r="H114" s="191">
        <f>F114-G114</f>
        <v>443589.86000000034</v>
      </c>
      <c r="I114" s="175">
        <f>G114/F114</f>
        <v>0.81807994494700975</v>
      </c>
      <c r="J114" s="216"/>
      <c r="K114" s="242">
        <v>539843.76</v>
      </c>
      <c r="L114" s="176">
        <f>(K114+J114)/F114</f>
        <v>0.22139461560102658</v>
      </c>
      <c r="M114" s="8">
        <f t="shared" ref="M114:M115" si="138">K114+G114+J114</f>
        <v>2534631.8999999994</v>
      </c>
      <c r="N114" s="8">
        <f t="shared" ref="N114:N115" si="139">H114-K114-J114</f>
        <v>-96253.899999999674</v>
      </c>
      <c r="O114" s="63">
        <f>M114/F114</f>
        <v>1.0394745605480362</v>
      </c>
      <c r="Q114" s="8">
        <f t="shared" ref="Q114:Q115" si="140">W114+AA114</f>
        <v>0</v>
      </c>
      <c r="R114" s="8">
        <f t="shared" ref="R114:R115" si="141">X114+AB114</f>
        <v>0</v>
      </c>
      <c r="S114" s="65">
        <f t="shared" ref="S114:S115" si="142">+N114+C114+Q114+R114</f>
        <v>-96253.899999999674</v>
      </c>
      <c r="T114" s="66">
        <f t="shared" si="136"/>
        <v>1.0394745605480362</v>
      </c>
      <c r="V114" s="8">
        <v>150763000</v>
      </c>
      <c r="W114" s="8"/>
      <c r="X114" s="8"/>
      <c r="Y114" s="67"/>
      <c r="Z114" s="8"/>
      <c r="AA114" s="8"/>
      <c r="AB114" s="8"/>
    </row>
    <row r="115" spans="1:28" s="64" customFormat="1" ht="12.75" hidden="1" x14ac:dyDescent="0.2">
      <c r="A115" s="60" t="s">
        <v>53</v>
      </c>
      <c r="B115" s="69"/>
      <c r="C115" s="8"/>
      <c r="D115" s="191">
        <f t="shared" ref="D115:D116" si="143">V115+Z115</f>
        <v>0</v>
      </c>
      <c r="E115" s="191"/>
      <c r="F115" s="191">
        <f t="shared" si="137"/>
        <v>0</v>
      </c>
      <c r="G115" s="191"/>
      <c r="H115" s="191">
        <f>F115-G115</f>
        <v>0</v>
      </c>
      <c r="I115" s="175" t="e">
        <f t="shared" ref="I115:I116" si="144">G115/F115</f>
        <v>#DIV/0!</v>
      </c>
      <c r="J115" s="241"/>
      <c r="K115" s="242"/>
      <c r="L115" s="175" t="e">
        <f t="shared" ref="L115:L116" si="145">(K115+J115)/F115</f>
        <v>#DIV/0!</v>
      </c>
      <c r="M115" s="8">
        <f t="shared" si="138"/>
        <v>0</v>
      </c>
      <c r="N115" s="8">
        <f t="shared" si="139"/>
        <v>0</v>
      </c>
      <c r="O115" s="63" t="e">
        <f>M115/F115</f>
        <v>#DIV/0!</v>
      </c>
      <c r="Q115" s="8">
        <f t="shared" si="140"/>
        <v>0</v>
      </c>
      <c r="R115" s="8">
        <f t="shared" si="141"/>
        <v>0</v>
      </c>
      <c r="S115" s="65">
        <f t="shared" si="142"/>
        <v>0</v>
      </c>
      <c r="T115" s="66" t="e">
        <f t="shared" si="136"/>
        <v>#DIV/0!</v>
      </c>
      <c r="V115" s="8"/>
      <c r="W115" s="8"/>
      <c r="X115" s="8"/>
      <c r="Y115" s="67"/>
      <c r="Z115" s="8"/>
      <c r="AA115" s="8"/>
      <c r="AB115" s="8"/>
    </row>
    <row r="116" spans="1:28" s="64" customFormat="1" ht="12.75" hidden="1" x14ac:dyDescent="0.2">
      <c r="A116" s="60" t="s">
        <v>33</v>
      </c>
      <c r="B116" s="69"/>
      <c r="C116" s="8"/>
      <c r="D116" s="191">
        <f t="shared" si="143"/>
        <v>0</v>
      </c>
      <c r="E116" s="191"/>
      <c r="F116" s="191">
        <f>D116+E116</f>
        <v>0</v>
      </c>
      <c r="G116" s="191"/>
      <c r="H116" s="191">
        <f>F116-G116</f>
        <v>0</v>
      </c>
      <c r="I116" s="175" t="e">
        <f t="shared" si="144"/>
        <v>#DIV/0!</v>
      </c>
      <c r="J116" s="241"/>
      <c r="K116" s="210"/>
      <c r="L116" s="175" t="e">
        <f t="shared" si="145"/>
        <v>#DIV/0!</v>
      </c>
      <c r="M116" s="8">
        <f>K116+G116</f>
        <v>0</v>
      </c>
      <c r="N116" s="8">
        <f>H116-K116</f>
        <v>0</v>
      </c>
      <c r="O116" s="63" t="e">
        <f>M116/F116</f>
        <v>#DIV/0!</v>
      </c>
      <c r="Q116" s="8">
        <f t="shared" ref="Q116" si="146">W116+AA116</f>
        <v>0</v>
      </c>
      <c r="R116" s="8">
        <f t="shared" ref="R116" si="147">X116+AB116</f>
        <v>0</v>
      </c>
      <c r="S116" s="65">
        <f t="shared" ref="S116" si="148">+N116+C116+Q116+R116</f>
        <v>0</v>
      </c>
      <c r="T116" s="66" t="e">
        <f t="shared" si="136"/>
        <v>#DIV/0!</v>
      </c>
      <c r="V116" s="8"/>
      <c r="W116" s="8"/>
      <c r="X116" s="8"/>
      <c r="Y116" s="67"/>
      <c r="Z116" s="8"/>
      <c r="AA116" s="8"/>
      <c r="AB116" s="8"/>
    </row>
    <row r="117" spans="1:28" hidden="1" x14ac:dyDescent="0.25">
      <c r="A117" s="68"/>
      <c r="B117" s="69"/>
      <c r="C117" s="6"/>
      <c r="D117" s="187"/>
      <c r="E117" s="187"/>
      <c r="F117" s="187"/>
      <c r="G117" s="187"/>
      <c r="H117" s="187"/>
      <c r="I117" s="188"/>
      <c r="J117" s="240"/>
      <c r="K117" s="189"/>
      <c r="L117" s="173"/>
      <c r="M117" s="6"/>
      <c r="N117" s="6"/>
      <c r="O117" s="52"/>
      <c r="Q117" s="6"/>
      <c r="R117" s="6"/>
      <c r="S117" s="51"/>
      <c r="T117" s="54"/>
      <c r="V117" s="6"/>
      <c r="W117" s="6"/>
      <c r="X117" s="6"/>
      <c r="Y117" s="51"/>
      <c r="Z117" s="6"/>
      <c r="AA117" s="6"/>
      <c r="AB117" s="6"/>
    </row>
    <row r="118" spans="1:28" x14ac:dyDescent="0.25">
      <c r="A118" s="55"/>
      <c r="B118" s="49"/>
      <c r="C118" s="6"/>
      <c r="D118" s="248"/>
      <c r="E118" s="187"/>
      <c r="F118" s="187"/>
      <c r="G118" s="187"/>
      <c r="H118" s="187"/>
      <c r="I118" s="188"/>
      <c r="J118" s="240"/>
      <c r="K118" s="189"/>
      <c r="L118" s="50"/>
      <c r="M118" s="6"/>
      <c r="N118" s="6"/>
      <c r="O118" s="52"/>
      <c r="Q118" s="6"/>
      <c r="R118" s="6"/>
      <c r="S118" s="51"/>
      <c r="T118" s="54"/>
      <c r="V118" s="6"/>
      <c r="W118" s="6"/>
      <c r="X118" s="6"/>
      <c r="Y118" s="51"/>
      <c r="Z118" s="6"/>
      <c r="AA118" s="6"/>
      <c r="AB118" s="6"/>
    </row>
    <row r="119" spans="1:28" ht="30" x14ac:dyDescent="0.25">
      <c r="A119" s="55" t="s">
        <v>68</v>
      </c>
      <c r="B119" s="49" t="s">
        <v>69</v>
      </c>
      <c r="C119" s="7">
        <f>SUM(C120:C122)</f>
        <v>0</v>
      </c>
      <c r="D119" s="192">
        <f>SUM(D120:D122)</f>
        <v>0</v>
      </c>
      <c r="E119" s="192">
        <f>SUM(E120:E122)</f>
        <v>2538794.12</v>
      </c>
      <c r="F119" s="190">
        <f>D119+E119</f>
        <v>2538794.12</v>
      </c>
      <c r="G119" s="190">
        <f>G120+G121</f>
        <v>4133426.43</v>
      </c>
      <c r="H119" s="190">
        <f>F119-G119</f>
        <v>-1594632.31</v>
      </c>
      <c r="I119" s="174">
        <f>G119/F119</f>
        <v>1.6281061931874965</v>
      </c>
      <c r="J119" s="190">
        <f>SUM(J120:J122)</f>
        <v>0</v>
      </c>
      <c r="K119" s="190">
        <f>SUM(K120:K122)</f>
        <v>0</v>
      </c>
      <c r="L119" s="57">
        <f>(K119+J119)/F119</f>
        <v>0</v>
      </c>
      <c r="M119" s="56">
        <f>K119+G119+J119</f>
        <v>4133426.43</v>
      </c>
      <c r="N119" s="56">
        <f>H119-K119-J119</f>
        <v>-1594632.31</v>
      </c>
      <c r="O119" s="57">
        <f>M119/F119</f>
        <v>1.6281061931874965</v>
      </c>
      <c r="P119" s="58"/>
      <c r="Q119" s="56">
        <f>SUM(Q120:Q122)</f>
        <v>0</v>
      </c>
      <c r="R119" s="56">
        <f>SUM(R120:R122)</f>
        <v>0</v>
      </c>
      <c r="S119" s="59">
        <f>+N119+C119+Q119+R119</f>
        <v>-1594632.31</v>
      </c>
      <c r="T119" s="57">
        <f>+M119/(Q119+F119+R119)</f>
        <v>1.6281061931874965</v>
      </c>
      <c r="V119" s="7">
        <f>SUM(V120:V122)</f>
        <v>0</v>
      </c>
      <c r="W119" s="7">
        <f>SUM(W120:W122)</f>
        <v>0</v>
      </c>
      <c r="X119" s="7">
        <f>SUM(X120:X122)</f>
        <v>0</v>
      </c>
      <c r="Y119" s="51"/>
      <c r="Z119" s="7">
        <f>SUM(Z120:Z122)</f>
        <v>0</v>
      </c>
      <c r="AA119" s="7">
        <f>SUM(AA120:AA122)</f>
        <v>0</v>
      </c>
      <c r="AB119" s="7">
        <f>SUM(AB120:AB122)</f>
        <v>0</v>
      </c>
    </row>
    <row r="120" spans="1:28" s="64" customFormat="1" ht="12.75" hidden="1" x14ac:dyDescent="0.2">
      <c r="A120" s="60" t="s">
        <v>31</v>
      </c>
      <c r="B120" s="69"/>
      <c r="C120" s="8"/>
      <c r="D120" s="191">
        <f>V120+Z120</f>
        <v>0</v>
      </c>
      <c r="E120" s="191"/>
      <c r="F120" s="191">
        <f>D120+E120</f>
        <v>0</v>
      </c>
      <c r="G120" s="191"/>
      <c r="H120" s="191">
        <f>F120-G120</f>
        <v>0</v>
      </c>
      <c r="I120" s="175" t="e">
        <f>G120/F120</f>
        <v>#DIV/0!</v>
      </c>
      <c r="J120" s="241"/>
      <c r="K120" s="242"/>
      <c r="L120" s="61" t="e">
        <f>(K120+J120)/F120</f>
        <v>#DIV/0!</v>
      </c>
      <c r="M120" s="8">
        <f>K120+G120+J120</f>
        <v>0</v>
      </c>
      <c r="N120" s="8">
        <f>H120-K120-J120</f>
        <v>0</v>
      </c>
      <c r="O120" s="63" t="e">
        <f>M120/F120</f>
        <v>#DIV/0!</v>
      </c>
      <c r="Q120" s="8">
        <f>W120+AA120</f>
        <v>0</v>
      </c>
      <c r="R120" s="8">
        <f>X120+AB120</f>
        <v>0</v>
      </c>
      <c r="S120" s="65">
        <f>+N120+C120+Q120+R120</f>
        <v>0</v>
      </c>
      <c r="T120" s="66" t="e">
        <f t="shared" ref="T120:T122" si="149">+M120/(Q120+F120+R120)</f>
        <v>#DIV/0!</v>
      </c>
      <c r="V120" s="8"/>
      <c r="W120" s="8"/>
      <c r="X120" s="8"/>
      <c r="Y120" s="67"/>
      <c r="Z120" s="8"/>
      <c r="AA120" s="8"/>
      <c r="AB120" s="8"/>
    </row>
    <row r="121" spans="1:28" s="64" customFormat="1" ht="12.75" x14ac:dyDescent="0.2">
      <c r="A121" s="60" t="s">
        <v>32</v>
      </c>
      <c r="B121" s="69"/>
      <c r="C121" s="8"/>
      <c r="D121" s="191">
        <f t="shared" ref="D121:D122" si="150">V121+Z121</f>
        <v>0</v>
      </c>
      <c r="E121" s="191">
        <v>2538794.12</v>
      </c>
      <c r="F121" s="191">
        <f t="shared" ref="F121:F122" si="151">D121+E121</f>
        <v>2538794.12</v>
      </c>
      <c r="G121" s="191">
        <v>4133426.43</v>
      </c>
      <c r="H121" s="191">
        <f>F121-G121</f>
        <v>-1594632.31</v>
      </c>
      <c r="I121" s="175">
        <f>G121/F121</f>
        <v>1.6281061931874965</v>
      </c>
      <c r="J121" s="241"/>
      <c r="K121" s="242"/>
      <c r="L121" s="61">
        <f t="shared" ref="L121:L122" si="152">(K121+J121)/F121</f>
        <v>0</v>
      </c>
      <c r="M121" s="8">
        <f t="shared" ref="M121:M122" si="153">K121+G121+J121</f>
        <v>4133426.43</v>
      </c>
      <c r="N121" s="8">
        <f t="shared" ref="N121:N122" si="154">H121-K121-J121</f>
        <v>-1594632.31</v>
      </c>
      <c r="O121" s="63">
        <f>M121/F121</f>
        <v>1.6281061931874965</v>
      </c>
      <c r="Q121" s="8">
        <f t="shared" ref="Q121:Q122" si="155">W121+AA121</f>
        <v>0</v>
      </c>
      <c r="R121" s="8">
        <f t="shared" ref="R121:R122" si="156">X121+AB121</f>
        <v>0</v>
      </c>
      <c r="S121" s="65">
        <f t="shared" ref="S121:S122" si="157">+N121+C121+Q121+R121</f>
        <v>-1594632.31</v>
      </c>
      <c r="T121" s="66">
        <f t="shared" si="149"/>
        <v>1.6281061931874965</v>
      </c>
      <c r="V121" s="8"/>
      <c r="W121" s="8"/>
      <c r="X121" s="8"/>
      <c r="Y121" s="67"/>
      <c r="Z121" s="8"/>
      <c r="AA121" s="8"/>
      <c r="AB121" s="8"/>
    </row>
    <row r="122" spans="1:28" s="64" customFormat="1" ht="12.75" hidden="1" x14ac:dyDescent="0.2">
      <c r="A122" s="60" t="s">
        <v>33</v>
      </c>
      <c r="B122" s="69"/>
      <c r="C122" s="8"/>
      <c r="D122" s="191">
        <f t="shared" si="150"/>
        <v>0</v>
      </c>
      <c r="E122" s="191"/>
      <c r="F122" s="191">
        <f t="shared" si="151"/>
        <v>0</v>
      </c>
      <c r="G122" s="191"/>
      <c r="H122" s="191">
        <f>F122-G122</f>
        <v>0</v>
      </c>
      <c r="I122" s="175" t="e">
        <f>G122/F122</f>
        <v>#DIV/0!</v>
      </c>
      <c r="J122" s="241"/>
      <c r="K122" s="242"/>
      <c r="L122" s="61" t="e">
        <f t="shared" si="152"/>
        <v>#DIV/0!</v>
      </c>
      <c r="M122" s="8">
        <f t="shared" si="153"/>
        <v>0</v>
      </c>
      <c r="N122" s="8">
        <f t="shared" si="154"/>
        <v>0</v>
      </c>
      <c r="O122" s="63" t="e">
        <f>M122/F122</f>
        <v>#DIV/0!</v>
      </c>
      <c r="Q122" s="8">
        <f t="shared" si="155"/>
        <v>0</v>
      </c>
      <c r="R122" s="8">
        <f t="shared" si="156"/>
        <v>0</v>
      </c>
      <c r="S122" s="65">
        <f t="shared" si="157"/>
        <v>0</v>
      </c>
      <c r="T122" s="66" t="e">
        <f t="shared" si="149"/>
        <v>#DIV/0!</v>
      </c>
      <c r="V122" s="8"/>
      <c r="W122" s="8"/>
      <c r="X122" s="8"/>
      <c r="Y122" s="67"/>
      <c r="Z122" s="8"/>
      <c r="AA122" s="8"/>
      <c r="AB122" s="8"/>
    </row>
    <row r="123" spans="1:28" x14ac:dyDescent="0.25">
      <c r="A123" s="68"/>
      <c r="B123" s="69"/>
      <c r="C123" s="6"/>
      <c r="D123" s="187"/>
      <c r="E123" s="187"/>
      <c r="F123" s="187"/>
      <c r="G123" s="191"/>
      <c r="H123" s="187"/>
      <c r="I123" s="188"/>
      <c r="J123" s="240"/>
      <c r="K123" s="189"/>
      <c r="L123" s="50"/>
      <c r="M123" s="6"/>
      <c r="N123" s="6"/>
      <c r="O123" s="52"/>
      <c r="Q123" s="6"/>
      <c r="R123" s="6"/>
      <c r="S123" s="51"/>
      <c r="T123" s="54"/>
      <c r="V123" s="6"/>
      <c r="W123" s="6"/>
      <c r="X123" s="6"/>
      <c r="Y123" s="51"/>
      <c r="Z123" s="6"/>
      <c r="AA123" s="6"/>
      <c r="AB123" s="6"/>
    </row>
    <row r="124" spans="1:28" ht="60" x14ac:dyDescent="0.25">
      <c r="A124" s="75" t="s">
        <v>70</v>
      </c>
      <c r="B124" s="49"/>
      <c r="C124" s="6"/>
      <c r="D124" s="187"/>
      <c r="E124" s="187"/>
      <c r="F124" s="187"/>
      <c r="G124" s="187"/>
      <c r="H124" s="187"/>
      <c r="I124" s="188"/>
      <c r="J124" s="240"/>
      <c r="K124" s="189"/>
      <c r="L124" s="50"/>
      <c r="M124" s="6"/>
      <c r="N124" s="6"/>
      <c r="O124" s="52"/>
      <c r="Q124" s="6"/>
      <c r="R124" s="6"/>
      <c r="S124" s="51"/>
      <c r="T124" s="54"/>
      <c r="V124" s="6"/>
      <c r="W124" s="6"/>
      <c r="X124" s="6"/>
      <c r="Y124" s="51"/>
      <c r="Z124" s="6"/>
      <c r="AA124" s="6"/>
      <c r="AB124" s="6"/>
    </row>
    <row r="125" spans="1:28" x14ac:dyDescent="0.25">
      <c r="A125" s="48"/>
      <c r="B125" s="49"/>
      <c r="C125" s="6"/>
      <c r="D125" s="187"/>
      <c r="E125" s="187"/>
      <c r="F125" s="187"/>
      <c r="G125" s="187"/>
      <c r="H125" s="187"/>
      <c r="I125" s="188"/>
      <c r="J125" s="240"/>
      <c r="K125" s="189"/>
      <c r="L125" s="50"/>
      <c r="M125" s="6"/>
      <c r="N125" s="6"/>
      <c r="O125" s="52"/>
      <c r="Q125" s="6"/>
      <c r="R125" s="6"/>
      <c r="S125" s="51"/>
      <c r="T125" s="54"/>
      <c r="V125" s="6"/>
      <c r="W125" s="6"/>
      <c r="X125" s="6"/>
      <c r="Y125" s="51"/>
      <c r="Z125" s="6"/>
      <c r="AA125" s="6"/>
      <c r="AB125" s="6"/>
    </row>
    <row r="126" spans="1:28" hidden="1" x14ac:dyDescent="0.25">
      <c r="A126" s="48"/>
      <c r="B126" s="49"/>
      <c r="C126" s="6"/>
      <c r="D126" s="187"/>
      <c r="E126" s="187"/>
      <c r="F126" s="187"/>
      <c r="G126" s="187"/>
      <c r="H126" s="187"/>
      <c r="I126" s="188"/>
      <c r="J126" s="240"/>
      <c r="K126" s="189"/>
      <c r="L126" s="50"/>
      <c r="M126" s="6"/>
      <c r="N126" s="6"/>
      <c r="O126" s="52"/>
      <c r="Q126" s="6"/>
      <c r="R126" s="6"/>
      <c r="S126" s="51"/>
      <c r="T126" s="54"/>
      <c r="V126" s="6"/>
      <c r="W126" s="6"/>
      <c r="X126" s="6"/>
      <c r="Y126" s="51"/>
      <c r="Z126" s="6"/>
      <c r="AA126" s="6"/>
      <c r="AB126" s="6"/>
    </row>
    <row r="127" spans="1:28" ht="45" x14ac:dyDescent="0.25">
      <c r="A127" s="55" t="s">
        <v>71</v>
      </c>
      <c r="B127" s="49" t="s">
        <v>72</v>
      </c>
      <c r="C127" s="7">
        <f>SUM(C128:C130)</f>
        <v>0</v>
      </c>
      <c r="D127" s="192">
        <f>SUM(D128:D130)</f>
        <v>0</v>
      </c>
      <c r="E127" s="192">
        <f>SUM(E128:E130)</f>
        <v>62180561.649999999</v>
      </c>
      <c r="F127" s="190">
        <f>D127+E127</f>
        <v>62180561.649999999</v>
      </c>
      <c r="G127" s="190">
        <f>G128+G129</f>
        <v>33241306.199999999</v>
      </c>
      <c r="H127" s="190">
        <f>F127-G127</f>
        <v>28939255.449999999</v>
      </c>
      <c r="I127" s="174">
        <f>G127/F127</f>
        <v>0.53459321237893642</v>
      </c>
      <c r="J127" s="190">
        <f>J128+J129</f>
        <v>341349.14</v>
      </c>
      <c r="K127" s="190">
        <f>K128+K129</f>
        <v>1066483.97</v>
      </c>
      <c r="L127" s="57">
        <f>(K127+J127)/F127</f>
        <v>2.264104846663121E-2</v>
      </c>
      <c r="M127" s="56">
        <f>K127+G127+J127</f>
        <v>34649139.310000002</v>
      </c>
      <c r="N127" s="56">
        <f>H127-K127-J127</f>
        <v>27531422.34</v>
      </c>
      <c r="O127" s="57">
        <f>M127/F127</f>
        <v>0.55723426084556771</v>
      </c>
      <c r="P127" s="58"/>
      <c r="Q127" s="56">
        <f>SUM(Q128:Q130)</f>
        <v>0</v>
      </c>
      <c r="R127" s="56">
        <f>SUM(R128:R130)</f>
        <v>0</v>
      </c>
      <c r="S127" s="59">
        <f>+N127+C127+Q127+R127</f>
        <v>27531422.34</v>
      </c>
      <c r="T127" s="57">
        <f>+M127/(Q127+F127+R127)</f>
        <v>0.55723426084556771</v>
      </c>
      <c r="V127" s="7">
        <f>SUM(V128:V130)</f>
        <v>0</v>
      </c>
      <c r="W127" s="7">
        <f>SUM(W128:W130)</f>
        <v>0</v>
      </c>
      <c r="X127" s="7">
        <f>SUM(X128:X130)</f>
        <v>0</v>
      </c>
      <c r="Y127" s="51"/>
      <c r="Z127" s="7">
        <f>SUM(Z128:Z130)</f>
        <v>0</v>
      </c>
      <c r="AA127" s="7">
        <f>SUM(AA128:AA130)</f>
        <v>0</v>
      </c>
      <c r="AB127" s="7">
        <f>SUM(AB128:AB130)</f>
        <v>0</v>
      </c>
    </row>
    <row r="128" spans="1:28" s="64" customFormat="1" ht="12.75" hidden="1" x14ac:dyDescent="0.2">
      <c r="A128" s="60" t="s">
        <v>31</v>
      </c>
      <c r="B128" s="69"/>
      <c r="C128" s="8"/>
      <c r="D128" s="191">
        <f>V128+Z128</f>
        <v>0</v>
      </c>
      <c r="E128" s="191"/>
      <c r="F128" s="191">
        <f>D128+E128</f>
        <v>0</v>
      </c>
      <c r="G128" s="191"/>
      <c r="H128" s="191">
        <f>F128-G128</f>
        <v>0</v>
      </c>
      <c r="I128" s="175" t="e">
        <f>G128/F128</f>
        <v>#DIV/0!</v>
      </c>
      <c r="J128" s="241"/>
      <c r="K128" s="242"/>
      <c r="L128" s="61" t="e">
        <f>(K128+J128)/F128</f>
        <v>#DIV/0!</v>
      </c>
      <c r="M128" s="8">
        <f>K128+G128+J128</f>
        <v>0</v>
      </c>
      <c r="N128" s="8">
        <f>H128-K128-J128</f>
        <v>0</v>
      </c>
      <c r="O128" s="63" t="e">
        <f>M128/F128</f>
        <v>#DIV/0!</v>
      </c>
      <c r="Q128" s="8">
        <f>W128+AA128</f>
        <v>0</v>
      </c>
      <c r="R128" s="8">
        <f>X128+AB128</f>
        <v>0</v>
      </c>
      <c r="S128" s="65">
        <f>+N128+C128+Q128+R128</f>
        <v>0</v>
      </c>
      <c r="T128" s="66" t="e">
        <f t="shared" ref="T128:T130" si="158">+M128/(Q128+F128+R128)</f>
        <v>#DIV/0!</v>
      </c>
      <c r="V128" s="8"/>
      <c r="W128" s="8"/>
      <c r="X128" s="8"/>
      <c r="Y128" s="67"/>
      <c r="Z128" s="8"/>
      <c r="AA128" s="8"/>
      <c r="AB128" s="8"/>
    </row>
    <row r="129" spans="1:28" s="64" customFormat="1" ht="12.75" x14ac:dyDescent="0.2">
      <c r="A129" s="60" t="s">
        <v>32</v>
      </c>
      <c r="B129" s="69"/>
      <c r="C129" s="8"/>
      <c r="D129" s="191">
        <f t="shared" ref="D129:D130" si="159">V129+Z129</f>
        <v>0</v>
      </c>
      <c r="E129" s="191">
        <v>62180561.649999999</v>
      </c>
      <c r="F129" s="191">
        <f t="shared" ref="F129:F130" si="160">D129+E129</f>
        <v>62180561.649999999</v>
      </c>
      <c r="G129" s="191">
        <v>33241306.199999999</v>
      </c>
      <c r="H129" s="191">
        <f>F129-G129</f>
        <v>28939255.449999999</v>
      </c>
      <c r="I129" s="175">
        <f>G129/F129</f>
        <v>0.53459321237893642</v>
      </c>
      <c r="J129" s="216">
        <v>341349.14</v>
      </c>
      <c r="K129" s="242">
        <v>1066483.97</v>
      </c>
      <c r="L129" s="61">
        <f t="shared" ref="L129:L130" si="161">(K129+J129)/F129</f>
        <v>2.264104846663121E-2</v>
      </c>
      <c r="M129" s="8">
        <f t="shared" ref="M129:M130" si="162">K129+G129+J129</f>
        <v>34649139.310000002</v>
      </c>
      <c r="N129" s="8">
        <f t="shared" ref="N129:N130" si="163">H129-K129-J129</f>
        <v>27531422.34</v>
      </c>
      <c r="O129" s="63">
        <f>M129/F129</f>
        <v>0.55723426084556771</v>
      </c>
      <c r="Q129" s="8">
        <f t="shared" ref="Q129:Q130" si="164">W129+AA129</f>
        <v>0</v>
      </c>
      <c r="R129" s="8">
        <f t="shared" ref="R129:R130" si="165">X129+AB129</f>
        <v>0</v>
      </c>
      <c r="S129" s="65">
        <f t="shared" ref="S129:S130" si="166">+N129+C129+Q129+R129</f>
        <v>27531422.34</v>
      </c>
      <c r="T129" s="66">
        <f t="shared" si="158"/>
        <v>0.55723426084556771</v>
      </c>
      <c r="V129" s="8"/>
      <c r="W129" s="8"/>
      <c r="X129" s="8"/>
      <c r="Y129" s="67"/>
      <c r="Z129" s="8"/>
      <c r="AA129" s="8"/>
      <c r="AB129" s="8"/>
    </row>
    <row r="130" spans="1:28" s="64" customFormat="1" ht="12.75" hidden="1" x14ac:dyDescent="0.2">
      <c r="A130" s="60" t="s">
        <v>33</v>
      </c>
      <c r="B130" s="69"/>
      <c r="C130" s="8"/>
      <c r="D130" s="191">
        <f t="shared" si="159"/>
        <v>0</v>
      </c>
      <c r="E130" s="191"/>
      <c r="F130" s="191">
        <f t="shared" si="160"/>
        <v>0</v>
      </c>
      <c r="G130" s="191"/>
      <c r="H130" s="191">
        <f>F130-G130</f>
        <v>0</v>
      </c>
      <c r="I130" s="175" t="e">
        <f>G130/F130</f>
        <v>#DIV/0!</v>
      </c>
      <c r="J130" s="241"/>
      <c r="K130" s="242"/>
      <c r="L130" s="61" t="e">
        <f t="shared" si="161"/>
        <v>#DIV/0!</v>
      </c>
      <c r="M130" s="8">
        <f t="shared" si="162"/>
        <v>0</v>
      </c>
      <c r="N130" s="8">
        <f t="shared" si="163"/>
        <v>0</v>
      </c>
      <c r="O130" s="63" t="e">
        <f>M130/F130</f>
        <v>#DIV/0!</v>
      </c>
      <c r="Q130" s="8">
        <f t="shared" si="164"/>
        <v>0</v>
      </c>
      <c r="R130" s="8">
        <f t="shared" si="165"/>
        <v>0</v>
      </c>
      <c r="S130" s="65">
        <f t="shared" si="166"/>
        <v>0</v>
      </c>
      <c r="T130" s="66" t="e">
        <f t="shared" si="158"/>
        <v>#DIV/0!</v>
      </c>
      <c r="V130" s="8"/>
      <c r="W130" s="8"/>
      <c r="X130" s="8"/>
      <c r="Y130" s="67"/>
      <c r="Z130" s="8"/>
      <c r="AA130" s="8"/>
      <c r="AB130" s="8"/>
    </row>
    <row r="131" spans="1:28" x14ac:dyDescent="0.25">
      <c r="A131" s="68"/>
      <c r="B131" s="69"/>
      <c r="C131" s="6"/>
      <c r="D131" s="187"/>
      <c r="E131" s="187"/>
      <c r="F131" s="187"/>
      <c r="G131" s="191"/>
      <c r="H131" s="187"/>
      <c r="I131" s="188"/>
      <c r="J131" s="240"/>
      <c r="K131" s="189"/>
      <c r="L131" s="50"/>
      <c r="M131" s="6"/>
      <c r="N131" s="6"/>
      <c r="O131" s="52"/>
      <c r="Q131" s="6"/>
      <c r="R131" s="6"/>
      <c r="S131" s="51"/>
      <c r="T131" s="54"/>
      <c r="V131" s="6"/>
      <c r="W131" s="6"/>
      <c r="X131" s="6"/>
      <c r="Y131" s="51"/>
      <c r="Z131" s="6"/>
      <c r="AA131" s="6"/>
      <c r="AB131" s="6"/>
    </row>
    <row r="132" spans="1:28" ht="30" x14ac:dyDescent="0.25">
      <c r="A132" s="55" t="s">
        <v>73</v>
      </c>
      <c r="B132" s="49" t="s">
        <v>74</v>
      </c>
      <c r="C132" s="7">
        <f>SUM(C133:C135)</f>
        <v>0</v>
      </c>
      <c r="D132" s="192">
        <f>SUM(D133:D135)</f>
        <v>0</v>
      </c>
      <c r="E132" s="192">
        <f>SUM(E133:E135)</f>
        <v>30000</v>
      </c>
      <c r="F132" s="190">
        <f>D132+E132</f>
        <v>30000</v>
      </c>
      <c r="G132" s="190">
        <f>SUM(G133:G135)</f>
        <v>0</v>
      </c>
      <c r="H132" s="190">
        <f>F132-G132</f>
        <v>30000</v>
      </c>
      <c r="I132" s="174">
        <f>G132/F132</f>
        <v>0</v>
      </c>
      <c r="J132" s="190">
        <f>SUM(J133:J135)</f>
        <v>0</v>
      </c>
      <c r="K132" s="190">
        <f>SUM(K133:K135)</f>
        <v>0</v>
      </c>
      <c r="L132" s="57">
        <f>(K132+J132)/F132</f>
        <v>0</v>
      </c>
      <c r="M132" s="56">
        <f>K132+G132+J132</f>
        <v>0</v>
      </c>
      <c r="N132" s="56">
        <f>H132-K132-J132</f>
        <v>30000</v>
      </c>
      <c r="O132" s="57">
        <f>M132/F132</f>
        <v>0</v>
      </c>
      <c r="P132" s="58"/>
      <c r="Q132" s="56">
        <f>SUM(Q133:Q135)</f>
        <v>0</v>
      </c>
      <c r="R132" s="56">
        <f>SUM(R133:R135)</f>
        <v>0</v>
      </c>
      <c r="S132" s="59">
        <f>+N132+C132+Q132+R132</f>
        <v>30000</v>
      </c>
      <c r="T132" s="57">
        <f>+M132/(Q132+F132+R132)</f>
        <v>0</v>
      </c>
      <c r="V132" s="7">
        <f>SUM(V133:V135)</f>
        <v>0</v>
      </c>
      <c r="W132" s="7">
        <f>SUM(W133:W135)</f>
        <v>0</v>
      </c>
      <c r="X132" s="7">
        <f>SUM(X133:X135)</f>
        <v>0</v>
      </c>
      <c r="Y132" s="51"/>
      <c r="Z132" s="7">
        <f>SUM(Z133:Z135)</f>
        <v>0</v>
      </c>
      <c r="AA132" s="7">
        <f>SUM(AA133:AA135)</f>
        <v>0</v>
      </c>
      <c r="AB132" s="7">
        <f>SUM(AB133:AB135)</f>
        <v>0</v>
      </c>
    </row>
    <row r="133" spans="1:28" s="64" customFormat="1" ht="12.75" hidden="1" x14ac:dyDescent="0.2">
      <c r="A133" s="60" t="s">
        <v>31</v>
      </c>
      <c r="B133" s="69"/>
      <c r="C133" s="8"/>
      <c r="D133" s="191">
        <f>V133+Z133</f>
        <v>0</v>
      </c>
      <c r="E133" s="191"/>
      <c r="F133" s="191">
        <f>D133+E133</f>
        <v>0</v>
      </c>
      <c r="G133" s="191"/>
      <c r="H133" s="191">
        <f>F133-G133</f>
        <v>0</v>
      </c>
      <c r="I133" s="175" t="e">
        <f>G133/F133</f>
        <v>#DIV/0!</v>
      </c>
      <c r="J133" s="241"/>
      <c r="K133" s="242"/>
      <c r="L133" s="61" t="e">
        <f>(K133+J133)/F133</f>
        <v>#DIV/0!</v>
      </c>
      <c r="M133" s="8">
        <f>K133+G133+J133</f>
        <v>0</v>
      </c>
      <c r="N133" s="8">
        <f>H133-K133-J133</f>
        <v>0</v>
      </c>
      <c r="O133" s="63" t="e">
        <f>M133/F133</f>
        <v>#DIV/0!</v>
      </c>
      <c r="Q133" s="8">
        <f>W133+AA133</f>
        <v>0</v>
      </c>
      <c r="R133" s="8">
        <f>X133+AB133</f>
        <v>0</v>
      </c>
      <c r="S133" s="65">
        <f>+N133+C133+Q133+R133</f>
        <v>0</v>
      </c>
      <c r="T133" s="66" t="e">
        <f t="shared" ref="T133:T135" si="167">+M133/(Q133+F133+R133)</f>
        <v>#DIV/0!</v>
      </c>
      <c r="V133" s="8"/>
      <c r="W133" s="8"/>
      <c r="X133" s="8"/>
      <c r="Y133" s="67"/>
      <c r="Z133" s="8"/>
      <c r="AA133" s="8"/>
      <c r="AB133" s="8"/>
    </row>
    <row r="134" spans="1:28" s="64" customFormat="1" ht="12.75" x14ac:dyDescent="0.2">
      <c r="A134" s="60" t="s">
        <v>32</v>
      </c>
      <c r="B134" s="69"/>
      <c r="C134" s="8"/>
      <c r="D134" s="191">
        <f t="shared" ref="D134:D135" si="168">V134+Z134</f>
        <v>0</v>
      </c>
      <c r="E134" s="191">
        <v>30000</v>
      </c>
      <c r="F134" s="191">
        <f t="shared" ref="F134:F135" si="169">D134+E134</f>
        <v>30000</v>
      </c>
      <c r="G134" s="191"/>
      <c r="H134" s="191">
        <f>F134-G134</f>
        <v>30000</v>
      </c>
      <c r="I134" s="175">
        <f>G134/F134</f>
        <v>0</v>
      </c>
      <c r="J134" s="241"/>
      <c r="K134" s="242"/>
      <c r="L134" s="61">
        <f t="shared" ref="L134:L135" si="170">(K134+J134)/F134</f>
        <v>0</v>
      </c>
      <c r="M134" s="8">
        <f t="shared" ref="M134:M135" si="171">K134+G134+J134</f>
        <v>0</v>
      </c>
      <c r="N134" s="8">
        <f t="shared" ref="N134:N135" si="172">H134-K134-J134</f>
        <v>30000</v>
      </c>
      <c r="O134" s="63">
        <f>M134/F134</f>
        <v>0</v>
      </c>
      <c r="Q134" s="8">
        <f t="shared" ref="Q134:Q135" si="173">W134+AA134</f>
        <v>0</v>
      </c>
      <c r="R134" s="8">
        <f t="shared" ref="R134:R135" si="174">X134+AB134</f>
        <v>0</v>
      </c>
      <c r="S134" s="65">
        <f t="shared" ref="S134:S135" si="175">+N134+C134+Q134+R134</f>
        <v>30000</v>
      </c>
      <c r="T134" s="66">
        <f t="shared" si="167"/>
        <v>0</v>
      </c>
      <c r="V134" s="8"/>
      <c r="W134" s="8"/>
      <c r="X134" s="8"/>
      <c r="Y134" s="67"/>
      <c r="Z134" s="8"/>
      <c r="AA134" s="8"/>
      <c r="AB134" s="8"/>
    </row>
    <row r="135" spans="1:28" s="64" customFormat="1" ht="12.75" hidden="1" x14ac:dyDescent="0.2">
      <c r="A135" s="60" t="s">
        <v>33</v>
      </c>
      <c r="B135" s="69"/>
      <c r="C135" s="8"/>
      <c r="D135" s="191">
        <f t="shared" si="168"/>
        <v>0</v>
      </c>
      <c r="E135" s="191"/>
      <c r="F135" s="191">
        <f t="shared" si="169"/>
        <v>0</v>
      </c>
      <c r="G135" s="191"/>
      <c r="H135" s="191">
        <f>F135-G135</f>
        <v>0</v>
      </c>
      <c r="I135" s="175" t="e">
        <f>G135/F135</f>
        <v>#DIV/0!</v>
      </c>
      <c r="J135" s="241"/>
      <c r="K135" s="242"/>
      <c r="L135" s="61" t="e">
        <f t="shared" si="170"/>
        <v>#DIV/0!</v>
      </c>
      <c r="M135" s="8">
        <f t="shared" si="171"/>
        <v>0</v>
      </c>
      <c r="N135" s="8">
        <f t="shared" si="172"/>
        <v>0</v>
      </c>
      <c r="O135" s="63" t="e">
        <f>M135/F135</f>
        <v>#DIV/0!</v>
      </c>
      <c r="Q135" s="8">
        <f t="shared" si="173"/>
        <v>0</v>
      </c>
      <c r="R135" s="8">
        <f t="shared" si="174"/>
        <v>0</v>
      </c>
      <c r="S135" s="65">
        <f t="shared" si="175"/>
        <v>0</v>
      </c>
      <c r="T135" s="66" t="e">
        <f t="shared" si="167"/>
        <v>#DIV/0!</v>
      </c>
      <c r="V135" s="8"/>
      <c r="W135" s="8"/>
      <c r="X135" s="8"/>
      <c r="Y135" s="67"/>
      <c r="Z135" s="8"/>
      <c r="AA135" s="8"/>
      <c r="AB135" s="8"/>
    </row>
    <row r="136" spans="1:28" x14ac:dyDescent="0.25">
      <c r="A136" s="68"/>
      <c r="B136" s="69"/>
      <c r="C136" s="6"/>
      <c r="D136" s="187"/>
      <c r="E136" s="187"/>
      <c r="F136" s="187"/>
      <c r="G136" s="191"/>
      <c r="H136" s="187"/>
      <c r="I136" s="188"/>
      <c r="J136" s="240"/>
      <c r="K136" s="189"/>
      <c r="L136" s="50"/>
      <c r="M136" s="6"/>
      <c r="N136" s="6"/>
      <c r="O136" s="52"/>
      <c r="Q136" s="6"/>
      <c r="R136" s="6"/>
      <c r="S136" s="51"/>
      <c r="T136" s="54"/>
      <c r="V136" s="6"/>
      <c r="W136" s="6"/>
      <c r="X136" s="6"/>
      <c r="Y136" s="51"/>
      <c r="Z136" s="6"/>
      <c r="AA136" s="6"/>
      <c r="AB136" s="6"/>
    </row>
    <row r="137" spans="1:28" x14ac:dyDescent="0.25">
      <c r="A137" s="48" t="s">
        <v>75</v>
      </c>
      <c r="B137" s="49"/>
      <c r="C137" s="6"/>
      <c r="D137" s="187"/>
      <c r="E137" s="187"/>
      <c r="F137" s="187"/>
      <c r="G137" s="187"/>
      <c r="H137" s="187"/>
      <c r="I137" s="188"/>
      <c r="J137" s="240"/>
      <c r="K137" s="189"/>
      <c r="L137" s="50"/>
      <c r="M137" s="6"/>
      <c r="N137" s="6"/>
      <c r="O137" s="52"/>
      <c r="Q137" s="6"/>
      <c r="R137" s="6"/>
      <c r="S137" s="51"/>
      <c r="T137" s="54"/>
      <c r="V137" s="6"/>
      <c r="W137" s="6"/>
      <c r="X137" s="6"/>
      <c r="Y137" s="51"/>
      <c r="Z137" s="6"/>
      <c r="AA137" s="6"/>
      <c r="AB137" s="6"/>
    </row>
    <row r="138" spans="1:28" hidden="1" x14ac:dyDescent="0.25">
      <c r="A138" s="48"/>
      <c r="B138" s="49"/>
      <c r="C138" s="6"/>
      <c r="D138" s="187"/>
      <c r="E138" s="187"/>
      <c r="F138" s="187"/>
      <c r="G138" s="187"/>
      <c r="H138" s="187"/>
      <c r="I138" s="188"/>
      <c r="J138" s="240"/>
      <c r="K138" s="189"/>
      <c r="L138" s="50"/>
      <c r="M138" s="6"/>
      <c r="N138" s="6"/>
      <c r="O138" s="52"/>
      <c r="Q138" s="6"/>
      <c r="R138" s="6"/>
      <c r="S138" s="51"/>
      <c r="T138" s="54"/>
      <c r="V138" s="6"/>
      <c r="W138" s="6"/>
      <c r="X138" s="6"/>
      <c r="Y138" s="51"/>
      <c r="Z138" s="6"/>
      <c r="AA138" s="6"/>
      <c r="AB138" s="6"/>
    </row>
    <row r="139" spans="1:28" hidden="1" x14ac:dyDescent="0.25">
      <c r="A139" s="48"/>
      <c r="B139" s="49"/>
      <c r="C139" s="6"/>
      <c r="D139" s="187"/>
      <c r="E139" s="187"/>
      <c r="F139" s="187"/>
      <c r="G139" s="187"/>
      <c r="H139" s="187"/>
      <c r="I139" s="188"/>
      <c r="J139" s="240"/>
      <c r="K139" s="189"/>
      <c r="L139" s="50"/>
      <c r="M139" s="6"/>
      <c r="N139" s="6"/>
      <c r="O139" s="52"/>
      <c r="Q139" s="6"/>
      <c r="R139" s="6"/>
      <c r="S139" s="51"/>
      <c r="T139" s="54"/>
      <c r="V139" s="6"/>
      <c r="W139" s="6"/>
      <c r="X139" s="6"/>
      <c r="Y139" s="51"/>
      <c r="Z139" s="6"/>
      <c r="AA139" s="6"/>
      <c r="AB139" s="6"/>
    </row>
    <row r="140" spans="1:28" ht="45" hidden="1" x14ac:dyDescent="0.25">
      <c r="A140" s="55" t="s">
        <v>76</v>
      </c>
      <c r="B140" s="49" t="s">
        <v>77</v>
      </c>
      <c r="C140" s="7">
        <f>SUM(C141:C143)</f>
        <v>0</v>
      </c>
      <c r="D140" s="192">
        <f>SUM(D141:D143)</f>
        <v>0</v>
      </c>
      <c r="E140" s="192">
        <f>SUM(E141:E143)</f>
        <v>0</v>
      </c>
      <c r="F140" s="190">
        <f>D140+E140</f>
        <v>0</v>
      </c>
      <c r="G140" s="190">
        <f>SUM(G141:G143)</f>
        <v>0</v>
      </c>
      <c r="H140" s="190">
        <f>F140-G140</f>
        <v>0</v>
      </c>
      <c r="I140" s="174" t="e">
        <f>G140/F140</f>
        <v>#DIV/0!</v>
      </c>
      <c r="J140" s="190">
        <f>SUM(J141:J143)</f>
        <v>0</v>
      </c>
      <c r="K140" s="190">
        <f>SUM(K141:K143)</f>
        <v>0</v>
      </c>
      <c r="L140" s="57" t="e">
        <f>(K140+J140)/F140</f>
        <v>#DIV/0!</v>
      </c>
      <c r="M140" s="56">
        <f>K140+G140+J140</f>
        <v>0</v>
      </c>
      <c r="N140" s="56">
        <f>H140-K140-J140</f>
        <v>0</v>
      </c>
      <c r="O140" s="57" t="e">
        <f>M140/F140</f>
        <v>#DIV/0!</v>
      </c>
      <c r="P140" s="58"/>
      <c r="Q140" s="56">
        <f>SUM(Q141:Q143)</f>
        <v>0</v>
      </c>
      <c r="R140" s="56">
        <f>SUM(R141:R143)</f>
        <v>0</v>
      </c>
      <c r="S140" s="59">
        <f>+N140+C140+Q140+R140</f>
        <v>0</v>
      </c>
      <c r="T140" s="57" t="e">
        <f>+M140/(Q140+F140+R140)</f>
        <v>#DIV/0!</v>
      </c>
      <c r="V140" s="7">
        <f>SUM(V141:V143)</f>
        <v>0</v>
      </c>
      <c r="W140" s="7">
        <f>SUM(W141:W143)</f>
        <v>0</v>
      </c>
      <c r="X140" s="7">
        <f>SUM(X141:X143)</f>
        <v>0</v>
      </c>
      <c r="Y140" s="51"/>
      <c r="Z140" s="7">
        <f>SUM(Z141:Z143)</f>
        <v>0</v>
      </c>
      <c r="AA140" s="7">
        <f>SUM(AA141:AA143)</f>
        <v>0</v>
      </c>
      <c r="AB140" s="7">
        <f>SUM(AB141:AB143)</f>
        <v>0</v>
      </c>
    </row>
    <row r="141" spans="1:28" s="64" customFormat="1" ht="12.75" hidden="1" x14ac:dyDescent="0.2">
      <c r="A141" s="60" t="s">
        <v>31</v>
      </c>
      <c r="B141" s="69"/>
      <c r="C141" s="8"/>
      <c r="D141" s="191">
        <f>V141+Z141</f>
        <v>0</v>
      </c>
      <c r="E141" s="191"/>
      <c r="F141" s="191">
        <f>D141+E141</f>
        <v>0</v>
      </c>
      <c r="G141" s="191"/>
      <c r="H141" s="191">
        <f>F141-G141</f>
        <v>0</v>
      </c>
      <c r="I141" s="175" t="e">
        <f>G141/F141</f>
        <v>#DIV/0!</v>
      </c>
      <c r="J141" s="241"/>
      <c r="K141" s="242"/>
      <c r="L141" s="61" t="e">
        <f>(K141+J141)/F141</f>
        <v>#DIV/0!</v>
      </c>
      <c r="M141" s="8">
        <f>K141+G141+J141</f>
        <v>0</v>
      </c>
      <c r="N141" s="8">
        <f>H141-K141-J141</f>
        <v>0</v>
      </c>
      <c r="O141" s="63" t="e">
        <f>M141/F141</f>
        <v>#DIV/0!</v>
      </c>
      <c r="Q141" s="8">
        <f>W141+AA141</f>
        <v>0</v>
      </c>
      <c r="R141" s="8">
        <f>X141+AB141</f>
        <v>0</v>
      </c>
      <c r="S141" s="65">
        <f>+N141+C141+Q141+R141</f>
        <v>0</v>
      </c>
      <c r="T141" s="66" t="e">
        <f t="shared" ref="T141:T143" si="176">+M141/(Q141+F141+R141)</f>
        <v>#DIV/0!</v>
      </c>
      <c r="V141" s="8"/>
      <c r="W141" s="8"/>
      <c r="X141" s="8"/>
      <c r="Y141" s="67"/>
      <c r="Z141" s="8"/>
      <c r="AA141" s="8"/>
      <c r="AB141" s="8"/>
    </row>
    <row r="142" spans="1:28" s="64" customFormat="1" ht="12.75" hidden="1" x14ac:dyDescent="0.2">
      <c r="A142" s="60" t="s">
        <v>32</v>
      </c>
      <c r="B142" s="69"/>
      <c r="C142" s="8"/>
      <c r="D142" s="191">
        <f t="shared" ref="D142:D143" si="177">V142+Z142</f>
        <v>0</v>
      </c>
      <c r="E142" s="191"/>
      <c r="F142" s="191">
        <f t="shared" ref="F142:F143" si="178">D142+E142</f>
        <v>0</v>
      </c>
      <c r="G142" s="191"/>
      <c r="H142" s="191">
        <f>F142-G142</f>
        <v>0</v>
      </c>
      <c r="I142" s="175" t="e">
        <f>G142/F142</f>
        <v>#DIV/0!</v>
      </c>
      <c r="J142" s="241"/>
      <c r="K142" s="242"/>
      <c r="L142" s="61" t="e">
        <f t="shared" ref="L142:L143" si="179">(K142+J142)/F142</f>
        <v>#DIV/0!</v>
      </c>
      <c r="M142" s="8">
        <f t="shared" ref="M142:M143" si="180">K142+G142+J142</f>
        <v>0</v>
      </c>
      <c r="N142" s="8">
        <f t="shared" ref="N142:N143" si="181">H142-K142-J142</f>
        <v>0</v>
      </c>
      <c r="O142" s="63" t="e">
        <f>M142/F142</f>
        <v>#DIV/0!</v>
      </c>
      <c r="Q142" s="8">
        <f t="shared" ref="Q142:Q143" si="182">W142+AA142</f>
        <v>0</v>
      </c>
      <c r="R142" s="8">
        <f t="shared" ref="R142:R143" si="183">X142+AB142</f>
        <v>0</v>
      </c>
      <c r="S142" s="65">
        <f t="shared" ref="S142:S143" si="184">+N142+C142+Q142+R142</f>
        <v>0</v>
      </c>
      <c r="T142" s="66" t="e">
        <f t="shared" si="176"/>
        <v>#DIV/0!</v>
      </c>
      <c r="V142" s="8"/>
      <c r="W142" s="8"/>
      <c r="X142" s="8"/>
      <c r="Y142" s="67"/>
      <c r="Z142" s="8"/>
      <c r="AA142" s="8"/>
      <c r="AB142" s="8"/>
    </row>
    <row r="143" spans="1:28" s="64" customFormat="1" ht="12.75" hidden="1" x14ac:dyDescent="0.2">
      <c r="A143" s="60" t="s">
        <v>33</v>
      </c>
      <c r="B143" s="69"/>
      <c r="C143" s="8"/>
      <c r="D143" s="191">
        <f t="shared" si="177"/>
        <v>0</v>
      </c>
      <c r="E143" s="191"/>
      <c r="F143" s="191">
        <f t="shared" si="178"/>
        <v>0</v>
      </c>
      <c r="G143" s="191"/>
      <c r="H143" s="191">
        <f>F143-G143</f>
        <v>0</v>
      </c>
      <c r="I143" s="175" t="e">
        <f>G143/F143</f>
        <v>#DIV/0!</v>
      </c>
      <c r="J143" s="241"/>
      <c r="K143" s="242"/>
      <c r="L143" s="61" t="e">
        <f t="shared" si="179"/>
        <v>#DIV/0!</v>
      </c>
      <c r="M143" s="8">
        <f t="shared" si="180"/>
        <v>0</v>
      </c>
      <c r="N143" s="8">
        <f t="shared" si="181"/>
        <v>0</v>
      </c>
      <c r="O143" s="63" t="e">
        <f>M143/F143</f>
        <v>#DIV/0!</v>
      </c>
      <c r="Q143" s="8">
        <f t="shared" si="182"/>
        <v>0</v>
      </c>
      <c r="R143" s="8">
        <f t="shared" si="183"/>
        <v>0</v>
      </c>
      <c r="S143" s="65">
        <f t="shared" si="184"/>
        <v>0</v>
      </c>
      <c r="T143" s="66" t="e">
        <f t="shared" si="176"/>
        <v>#DIV/0!</v>
      </c>
      <c r="V143" s="8"/>
      <c r="W143" s="8"/>
      <c r="X143" s="8"/>
      <c r="Y143" s="67"/>
      <c r="Z143" s="8"/>
      <c r="AA143" s="8"/>
      <c r="AB143" s="8"/>
    </row>
    <row r="144" spans="1:28" hidden="1" x14ac:dyDescent="0.25">
      <c r="A144" s="68"/>
      <c r="B144" s="69"/>
      <c r="C144" s="6"/>
      <c r="D144" s="187"/>
      <c r="E144" s="187"/>
      <c r="F144" s="187"/>
      <c r="G144" s="191"/>
      <c r="H144" s="187"/>
      <c r="I144" s="188"/>
      <c r="J144" s="240"/>
      <c r="K144" s="189"/>
      <c r="L144" s="50"/>
      <c r="M144" s="6"/>
      <c r="N144" s="6"/>
      <c r="O144" s="52"/>
      <c r="Q144" s="6"/>
      <c r="R144" s="6"/>
      <c r="S144" s="51"/>
      <c r="T144" s="54"/>
      <c r="V144" s="6"/>
      <c r="W144" s="6"/>
      <c r="X144" s="6"/>
      <c r="Y144" s="51"/>
      <c r="Z144" s="6"/>
      <c r="AA144" s="6"/>
      <c r="AB144" s="6"/>
    </row>
    <row r="145" spans="1:28" hidden="1" x14ac:dyDescent="0.25">
      <c r="A145" s="48"/>
      <c r="B145" s="49"/>
      <c r="C145" s="6"/>
      <c r="D145" s="187"/>
      <c r="E145" s="187"/>
      <c r="F145" s="187"/>
      <c r="G145" s="187"/>
      <c r="H145" s="187"/>
      <c r="I145" s="188"/>
      <c r="J145" s="240"/>
      <c r="K145" s="189"/>
      <c r="L145" s="50"/>
      <c r="M145" s="6"/>
      <c r="N145" s="6"/>
      <c r="O145" s="52"/>
      <c r="Q145" s="6"/>
      <c r="R145" s="6"/>
      <c r="S145" s="51"/>
      <c r="T145" s="54"/>
      <c r="V145" s="6"/>
      <c r="W145" s="6"/>
      <c r="X145" s="6"/>
      <c r="Y145" s="51"/>
      <c r="Z145" s="6"/>
      <c r="AA145" s="6"/>
      <c r="AB145" s="6"/>
    </row>
    <row r="146" spans="1:28" ht="75" hidden="1" x14ac:dyDescent="0.25">
      <c r="A146" s="55" t="s">
        <v>78</v>
      </c>
      <c r="B146" s="49" t="s">
        <v>79</v>
      </c>
      <c r="C146" s="7">
        <f>SUM(C147:C149)</f>
        <v>0</v>
      </c>
      <c r="D146" s="192">
        <f>SUM(D147:D149)</f>
        <v>0</v>
      </c>
      <c r="E146" s="192">
        <f>SUM(E147:E149)</f>
        <v>0</v>
      </c>
      <c r="F146" s="190">
        <f>D146+E146</f>
        <v>0</v>
      </c>
      <c r="G146" s="190">
        <f>SUM(G147:G149)</f>
        <v>0</v>
      </c>
      <c r="H146" s="190">
        <f>F146-G146</f>
        <v>0</v>
      </c>
      <c r="I146" s="174" t="e">
        <f>G146/F146</f>
        <v>#DIV/0!</v>
      </c>
      <c r="J146" s="190">
        <f>SUM(J147:J149)</f>
        <v>0</v>
      </c>
      <c r="K146" s="190">
        <f>SUM(K147:K149)</f>
        <v>0</v>
      </c>
      <c r="L146" s="57" t="e">
        <f>(K146+J146)/F146</f>
        <v>#DIV/0!</v>
      </c>
      <c r="M146" s="56">
        <f>K146+G146+J146</f>
        <v>0</v>
      </c>
      <c r="N146" s="56">
        <f>H146-K146-J146</f>
        <v>0</v>
      </c>
      <c r="O146" s="57" t="e">
        <f>M146/F146</f>
        <v>#DIV/0!</v>
      </c>
      <c r="P146" s="58"/>
      <c r="Q146" s="56">
        <f>SUM(Q147:Q149)</f>
        <v>0</v>
      </c>
      <c r="R146" s="56">
        <f>SUM(R147:R149)</f>
        <v>0</v>
      </c>
      <c r="S146" s="59">
        <f>+N146+C146+Q146+R146</f>
        <v>0</v>
      </c>
      <c r="T146" s="57" t="e">
        <f>+M146/(Q146+F146+R146)</f>
        <v>#DIV/0!</v>
      </c>
      <c r="V146" s="7">
        <f>SUM(V147:V149)</f>
        <v>0</v>
      </c>
      <c r="W146" s="7">
        <f>SUM(W147:W149)</f>
        <v>0</v>
      </c>
      <c r="X146" s="7">
        <f>SUM(X147:X149)</f>
        <v>0</v>
      </c>
      <c r="Y146" s="51"/>
      <c r="Z146" s="7">
        <f>SUM(Z147:Z149)</f>
        <v>0</v>
      </c>
      <c r="AA146" s="7">
        <f>SUM(AA147:AA149)</f>
        <v>0</v>
      </c>
      <c r="AB146" s="7">
        <f>SUM(AB147:AB149)</f>
        <v>0</v>
      </c>
    </row>
    <row r="147" spans="1:28" s="64" customFormat="1" ht="12.75" hidden="1" x14ac:dyDescent="0.2">
      <c r="A147" s="60" t="s">
        <v>31</v>
      </c>
      <c r="B147" s="69"/>
      <c r="C147" s="8"/>
      <c r="D147" s="191">
        <f>V147+Z147</f>
        <v>0</v>
      </c>
      <c r="E147" s="191"/>
      <c r="F147" s="191">
        <f>D147+E147</f>
        <v>0</v>
      </c>
      <c r="G147" s="191"/>
      <c r="H147" s="191">
        <f>F147-G147</f>
        <v>0</v>
      </c>
      <c r="I147" s="175" t="e">
        <f>G147/F147</f>
        <v>#DIV/0!</v>
      </c>
      <c r="J147" s="241"/>
      <c r="K147" s="242"/>
      <c r="L147" s="61" t="e">
        <f>(K147+J147)/F147</f>
        <v>#DIV/0!</v>
      </c>
      <c r="M147" s="8">
        <f>K147+G147+J147</f>
        <v>0</v>
      </c>
      <c r="N147" s="8">
        <f>H147-K147-J147</f>
        <v>0</v>
      </c>
      <c r="O147" s="63" t="e">
        <f>M147/F147</f>
        <v>#DIV/0!</v>
      </c>
      <c r="Q147" s="8">
        <f>W147+AA147</f>
        <v>0</v>
      </c>
      <c r="R147" s="8">
        <f>X147+AB147</f>
        <v>0</v>
      </c>
      <c r="S147" s="65">
        <f>+N147+C147+Q147+R147</f>
        <v>0</v>
      </c>
      <c r="T147" s="66" t="e">
        <f t="shared" ref="T147:T149" si="185">+M147/(Q147+F147+R147)</f>
        <v>#DIV/0!</v>
      </c>
      <c r="V147" s="8"/>
      <c r="W147" s="8"/>
      <c r="X147" s="8"/>
      <c r="Y147" s="67"/>
      <c r="Z147" s="8"/>
      <c r="AA147" s="8"/>
      <c r="AB147" s="8"/>
    </row>
    <row r="148" spans="1:28" s="64" customFormat="1" ht="12.75" hidden="1" x14ac:dyDescent="0.2">
      <c r="A148" s="60" t="s">
        <v>32</v>
      </c>
      <c r="B148" s="69"/>
      <c r="C148" s="8"/>
      <c r="D148" s="191">
        <f t="shared" ref="D148:D149" si="186">V148+Z148</f>
        <v>0</v>
      </c>
      <c r="E148" s="191"/>
      <c r="F148" s="191">
        <f t="shared" ref="F148:F149" si="187">D148+E148</f>
        <v>0</v>
      </c>
      <c r="G148" s="191"/>
      <c r="H148" s="191">
        <f>F148-G148</f>
        <v>0</v>
      </c>
      <c r="I148" s="175" t="e">
        <f>G148/F148</f>
        <v>#DIV/0!</v>
      </c>
      <c r="J148" s="241"/>
      <c r="K148" s="242"/>
      <c r="L148" s="61" t="e">
        <f t="shared" ref="L148:L149" si="188">(K148+J148)/F148</f>
        <v>#DIV/0!</v>
      </c>
      <c r="M148" s="8">
        <f t="shared" ref="M148:M149" si="189">K148+G148+J148</f>
        <v>0</v>
      </c>
      <c r="N148" s="8">
        <f t="shared" ref="N148:N149" si="190">H148-K148-J148</f>
        <v>0</v>
      </c>
      <c r="O148" s="63" t="e">
        <f>M148/F148</f>
        <v>#DIV/0!</v>
      </c>
      <c r="Q148" s="8">
        <f t="shared" ref="Q148:Q149" si="191">W148+AA148</f>
        <v>0</v>
      </c>
      <c r="R148" s="8">
        <f t="shared" ref="R148:R149" si="192">X148+AB148</f>
        <v>0</v>
      </c>
      <c r="S148" s="65">
        <f t="shared" ref="S148:S149" si="193">+N148+C148+Q148+R148</f>
        <v>0</v>
      </c>
      <c r="T148" s="66" t="e">
        <f t="shared" si="185"/>
        <v>#DIV/0!</v>
      </c>
      <c r="V148" s="8"/>
      <c r="W148" s="8"/>
      <c r="X148" s="8"/>
      <c r="Y148" s="67"/>
      <c r="Z148" s="8"/>
      <c r="AA148" s="8"/>
      <c r="AB148" s="8"/>
    </row>
    <row r="149" spans="1:28" s="64" customFormat="1" ht="12.75" hidden="1" x14ac:dyDescent="0.2">
      <c r="A149" s="60" t="s">
        <v>33</v>
      </c>
      <c r="B149" s="69"/>
      <c r="C149" s="8"/>
      <c r="D149" s="191">
        <f t="shared" si="186"/>
        <v>0</v>
      </c>
      <c r="E149" s="191"/>
      <c r="F149" s="191">
        <f t="shared" si="187"/>
        <v>0</v>
      </c>
      <c r="G149" s="191"/>
      <c r="H149" s="191">
        <f>F149-G149</f>
        <v>0</v>
      </c>
      <c r="I149" s="175" t="e">
        <f>G149/F149</f>
        <v>#DIV/0!</v>
      </c>
      <c r="J149" s="241"/>
      <c r="K149" s="242"/>
      <c r="L149" s="61" t="e">
        <f t="shared" si="188"/>
        <v>#DIV/0!</v>
      </c>
      <c r="M149" s="8">
        <f t="shared" si="189"/>
        <v>0</v>
      </c>
      <c r="N149" s="8">
        <f t="shared" si="190"/>
        <v>0</v>
      </c>
      <c r="O149" s="63" t="e">
        <f>M149/F149</f>
        <v>#DIV/0!</v>
      </c>
      <c r="Q149" s="8">
        <f t="shared" si="191"/>
        <v>0</v>
      </c>
      <c r="R149" s="8">
        <f t="shared" si="192"/>
        <v>0</v>
      </c>
      <c r="S149" s="65">
        <f t="shared" si="193"/>
        <v>0</v>
      </c>
      <c r="T149" s="66" t="e">
        <f t="shared" si="185"/>
        <v>#DIV/0!</v>
      </c>
      <c r="V149" s="8"/>
      <c r="W149" s="8"/>
      <c r="X149" s="8"/>
      <c r="Y149" s="67"/>
      <c r="Z149" s="8"/>
      <c r="AA149" s="8"/>
      <c r="AB149" s="8"/>
    </row>
    <row r="150" spans="1:28" x14ac:dyDescent="0.25">
      <c r="A150" s="68"/>
      <c r="B150" s="69"/>
      <c r="C150" s="6"/>
      <c r="D150" s="187"/>
      <c r="E150" s="187"/>
      <c r="F150" s="187"/>
      <c r="G150" s="191"/>
      <c r="H150" s="187"/>
      <c r="I150" s="188"/>
      <c r="J150" s="240"/>
      <c r="K150" s="189"/>
      <c r="L150" s="50"/>
      <c r="M150" s="6"/>
      <c r="N150" s="6"/>
      <c r="O150" s="52"/>
      <c r="Q150" s="6"/>
      <c r="R150" s="6"/>
      <c r="S150" s="51"/>
      <c r="T150" s="54"/>
      <c r="V150" s="6"/>
      <c r="W150" s="6"/>
      <c r="X150" s="6"/>
      <c r="Y150" s="51"/>
      <c r="Z150" s="6"/>
      <c r="AA150" s="6"/>
      <c r="AB150" s="6"/>
    </row>
    <row r="151" spans="1:28" x14ac:dyDescent="0.25">
      <c r="A151" s="55" t="s">
        <v>80</v>
      </c>
      <c r="B151" s="49" t="s">
        <v>81</v>
      </c>
      <c r="C151" s="7">
        <f>SUM(C152:C154)</f>
        <v>0</v>
      </c>
      <c r="D151" s="192">
        <f>SUM(D152:D154)</f>
        <v>0</v>
      </c>
      <c r="E151" s="192">
        <f>SUM(E152:E154)</f>
        <v>0</v>
      </c>
      <c r="F151" s="190">
        <f>D151+E151</f>
        <v>0</v>
      </c>
      <c r="G151" s="190">
        <f>G153</f>
        <v>0</v>
      </c>
      <c r="H151" s="190">
        <f>F151-G151</f>
        <v>0</v>
      </c>
      <c r="I151" s="174" t="e">
        <f>G151/F151</f>
        <v>#DIV/0!</v>
      </c>
      <c r="J151" s="190">
        <f>J153</f>
        <v>351591.73</v>
      </c>
      <c r="K151" s="190">
        <f>K153</f>
        <v>458408.42</v>
      </c>
      <c r="L151" s="57" t="e">
        <f>(K151+J151)/F151</f>
        <v>#DIV/0!</v>
      </c>
      <c r="M151" s="56">
        <f>K151+G151+J151</f>
        <v>810000.14999999991</v>
      </c>
      <c r="N151" s="56">
        <f>H151-K151-J151</f>
        <v>-810000.14999999991</v>
      </c>
      <c r="O151" s="57" t="e">
        <f>M151/F151</f>
        <v>#DIV/0!</v>
      </c>
      <c r="P151" s="58"/>
      <c r="Q151" s="56">
        <f>SUM(Q152:Q154)</f>
        <v>0</v>
      </c>
      <c r="R151" s="56">
        <f>SUM(R152:R154)</f>
        <v>0</v>
      </c>
      <c r="S151" s="59">
        <f>+N151+C151+Q151+R151</f>
        <v>-810000.14999999991</v>
      </c>
      <c r="T151" s="57" t="e">
        <f>+M151/(Q151+F151+R151)</f>
        <v>#DIV/0!</v>
      </c>
      <c r="V151" s="7">
        <f>SUM(V152:V154)</f>
        <v>0</v>
      </c>
      <c r="W151" s="7">
        <f>SUM(W152:W154)</f>
        <v>0</v>
      </c>
      <c r="X151" s="7">
        <f>SUM(X152:X154)</f>
        <v>0</v>
      </c>
      <c r="Y151" s="51"/>
      <c r="Z151" s="7">
        <f>SUM(Z152:Z154)</f>
        <v>0</v>
      </c>
      <c r="AA151" s="7">
        <f>SUM(AA152:AA154)</f>
        <v>0</v>
      </c>
      <c r="AB151" s="7">
        <f>SUM(AB152:AB154)</f>
        <v>0</v>
      </c>
    </row>
    <row r="152" spans="1:28" s="64" customFormat="1" ht="12.75" hidden="1" x14ac:dyDescent="0.2">
      <c r="A152" s="60" t="s">
        <v>31</v>
      </c>
      <c r="B152" s="69"/>
      <c r="C152" s="8"/>
      <c r="D152" s="191">
        <f>V152+Z152</f>
        <v>0</v>
      </c>
      <c r="E152" s="191"/>
      <c r="F152" s="191">
        <f>D152+E152</f>
        <v>0</v>
      </c>
      <c r="G152" s="191"/>
      <c r="H152" s="191">
        <f>F152-G152</f>
        <v>0</v>
      </c>
      <c r="I152" s="175" t="e">
        <f>G152/F152</f>
        <v>#DIV/0!</v>
      </c>
      <c r="J152" s="241"/>
      <c r="K152" s="242"/>
      <c r="L152" s="61" t="e">
        <f>(K152+J152)/F152</f>
        <v>#DIV/0!</v>
      </c>
      <c r="M152" s="8">
        <f>K152+G152+J152</f>
        <v>0</v>
      </c>
      <c r="N152" s="8">
        <f>H152-K152-J152</f>
        <v>0</v>
      </c>
      <c r="O152" s="63" t="e">
        <f>M152/F152</f>
        <v>#DIV/0!</v>
      </c>
      <c r="Q152" s="8">
        <f>W152+AA152</f>
        <v>0</v>
      </c>
      <c r="R152" s="8">
        <f>X152+AB152</f>
        <v>0</v>
      </c>
      <c r="S152" s="65">
        <f>+N152+C152+Q152+R152</f>
        <v>0</v>
      </c>
      <c r="T152" s="66" t="e">
        <f t="shared" ref="T152:T154" si="194">+M152/(Q152+F152+R152)</f>
        <v>#DIV/0!</v>
      </c>
      <c r="V152" s="8"/>
      <c r="W152" s="8"/>
      <c r="X152" s="8"/>
      <c r="Y152" s="67"/>
      <c r="Z152" s="8"/>
      <c r="AA152" s="8"/>
      <c r="AB152" s="8"/>
    </row>
    <row r="153" spans="1:28" s="64" customFormat="1" ht="12.75" x14ac:dyDescent="0.2">
      <c r="A153" s="60" t="s">
        <v>32</v>
      </c>
      <c r="B153" s="69"/>
      <c r="C153" s="8"/>
      <c r="D153" s="191">
        <f t="shared" ref="D153:D154" si="195">V153+Z153</f>
        <v>0</v>
      </c>
      <c r="E153" s="191"/>
      <c r="F153" s="191">
        <f t="shared" ref="F153:F154" si="196">D153+E153</f>
        <v>0</v>
      </c>
      <c r="G153" s="191"/>
      <c r="H153" s="191">
        <f>F153-G153</f>
        <v>0</v>
      </c>
      <c r="I153" s="175" t="e">
        <f>G153/F153</f>
        <v>#DIV/0!</v>
      </c>
      <c r="J153" s="216">
        <v>351591.73</v>
      </c>
      <c r="K153" s="242">
        <v>458408.42</v>
      </c>
      <c r="L153" s="61" t="e">
        <f t="shared" ref="L153:L154" si="197">(K153+J153)/F153</f>
        <v>#DIV/0!</v>
      </c>
      <c r="M153" s="8">
        <f t="shared" ref="M153:M154" si="198">K153+G153+J153</f>
        <v>810000.14999999991</v>
      </c>
      <c r="N153" s="8">
        <f t="shared" ref="N153:N154" si="199">H153-K153-J153</f>
        <v>-810000.14999999991</v>
      </c>
      <c r="O153" s="63" t="e">
        <f>M153/F153</f>
        <v>#DIV/0!</v>
      </c>
      <c r="Q153" s="8">
        <f t="shared" ref="Q153:Q154" si="200">W153+AA153</f>
        <v>0</v>
      </c>
      <c r="R153" s="8">
        <f t="shared" ref="R153:R154" si="201">X153+AB153</f>
        <v>0</v>
      </c>
      <c r="S153" s="65">
        <f t="shared" ref="S153:S154" si="202">+N153+C153+Q153+R153</f>
        <v>-810000.14999999991</v>
      </c>
      <c r="T153" s="66" t="e">
        <f t="shared" si="194"/>
        <v>#DIV/0!</v>
      </c>
      <c r="V153" s="8"/>
      <c r="W153" s="8"/>
      <c r="X153" s="8"/>
      <c r="Y153" s="67"/>
      <c r="Z153" s="8"/>
      <c r="AA153" s="8"/>
      <c r="AB153" s="8"/>
    </row>
    <row r="154" spans="1:28" s="64" customFormat="1" ht="12.75" hidden="1" x14ac:dyDescent="0.2">
      <c r="A154" s="60" t="s">
        <v>33</v>
      </c>
      <c r="B154" s="69"/>
      <c r="C154" s="8"/>
      <c r="D154" s="191">
        <f t="shared" si="195"/>
        <v>0</v>
      </c>
      <c r="E154" s="191"/>
      <c r="F154" s="191">
        <f t="shared" si="196"/>
        <v>0</v>
      </c>
      <c r="G154" s="191"/>
      <c r="H154" s="191">
        <f>F154-G154</f>
        <v>0</v>
      </c>
      <c r="I154" s="175" t="e">
        <f>G154/F154</f>
        <v>#DIV/0!</v>
      </c>
      <c r="J154" s="241"/>
      <c r="K154" s="242"/>
      <c r="L154" s="61" t="e">
        <f t="shared" si="197"/>
        <v>#DIV/0!</v>
      </c>
      <c r="M154" s="8">
        <f t="shared" si="198"/>
        <v>0</v>
      </c>
      <c r="N154" s="8">
        <f t="shared" si="199"/>
        <v>0</v>
      </c>
      <c r="O154" s="63" t="e">
        <f>M154/F154</f>
        <v>#DIV/0!</v>
      </c>
      <c r="Q154" s="8">
        <f t="shared" si="200"/>
        <v>0</v>
      </c>
      <c r="R154" s="8">
        <f t="shared" si="201"/>
        <v>0</v>
      </c>
      <c r="S154" s="65">
        <f t="shared" si="202"/>
        <v>0</v>
      </c>
      <c r="T154" s="66" t="e">
        <f t="shared" si="194"/>
        <v>#DIV/0!</v>
      </c>
      <c r="V154" s="8"/>
      <c r="W154" s="8"/>
      <c r="X154" s="8"/>
      <c r="Y154" s="67"/>
      <c r="Z154" s="8"/>
      <c r="AA154" s="8"/>
      <c r="AB154" s="8"/>
    </row>
    <row r="155" spans="1:28" x14ac:dyDescent="0.25">
      <c r="A155" s="68"/>
      <c r="B155" s="69"/>
      <c r="C155" s="6"/>
      <c r="D155" s="187"/>
      <c r="E155" s="187"/>
      <c r="F155" s="187"/>
      <c r="G155" s="191"/>
      <c r="H155" s="187"/>
      <c r="I155" s="188"/>
      <c r="J155" s="240"/>
      <c r="K155" s="189"/>
      <c r="L155" s="50"/>
      <c r="M155" s="6"/>
      <c r="N155" s="6"/>
      <c r="O155" s="52"/>
      <c r="Q155" s="6"/>
      <c r="R155" s="6"/>
      <c r="S155" s="51"/>
      <c r="T155" s="54"/>
      <c r="V155" s="6"/>
      <c r="W155" s="6"/>
      <c r="X155" s="6"/>
      <c r="Y155" s="51"/>
      <c r="Z155" s="6"/>
      <c r="AA155" s="6"/>
      <c r="AB155" s="6"/>
    </row>
    <row r="156" spans="1:28" ht="45" x14ac:dyDescent="0.25">
      <c r="A156" s="75" t="s">
        <v>82</v>
      </c>
      <c r="B156" s="49"/>
      <c r="C156" s="6"/>
      <c r="D156" s="187"/>
      <c r="E156" s="187"/>
      <c r="F156" s="187"/>
      <c r="G156" s="187"/>
      <c r="H156" s="187"/>
      <c r="I156" s="188"/>
      <c r="J156" s="240"/>
      <c r="K156" s="189"/>
      <c r="L156" s="50"/>
      <c r="M156" s="6"/>
      <c r="N156" s="6"/>
      <c r="O156" s="52"/>
      <c r="Q156" s="6"/>
      <c r="R156" s="6"/>
      <c r="S156" s="51"/>
      <c r="T156" s="54"/>
      <c r="V156" s="6"/>
      <c r="W156" s="6"/>
      <c r="X156" s="6"/>
      <c r="Y156" s="51"/>
      <c r="Z156" s="6"/>
      <c r="AA156" s="6"/>
      <c r="AB156" s="6"/>
    </row>
    <row r="157" spans="1:28" x14ac:dyDescent="0.25">
      <c r="A157" s="48"/>
      <c r="B157" s="49"/>
      <c r="C157" s="6"/>
      <c r="D157" s="187"/>
      <c r="E157" s="187"/>
      <c r="F157" s="187"/>
      <c r="G157" s="187"/>
      <c r="H157" s="187"/>
      <c r="I157" s="188"/>
      <c r="J157" s="240"/>
      <c r="K157" s="189"/>
      <c r="L157" s="50"/>
      <c r="M157" s="6"/>
      <c r="N157" s="6"/>
      <c r="O157" s="52"/>
      <c r="Q157" s="6"/>
      <c r="R157" s="6"/>
      <c r="S157" s="51"/>
      <c r="T157" s="54"/>
      <c r="V157" s="6"/>
      <c r="W157" s="6"/>
      <c r="X157" s="6"/>
      <c r="Y157" s="51"/>
      <c r="Z157" s="6"/>
      <c r="AA157" s="6"/>
      <c r="AB157" s="6"/>
    </row>
    <row r="158" spans="1:28" ht="30" x14ac:dyDescent="0.25">
      <c r="A158" s="55" t="s">
        <v>83</v>
      </c>
      <c r="B158" s="49" t="s">
        <v>84</v>
      </c>
      <c r="C158" s="7">
        <f>SUM(C159:C161)</f>
        <v>0</v>
      </c>
      <c r="D158" s="192">
        <f>SUM(D159:D161)</f>
        <v>0</v>
      </c>
      <c r="E158" s="192">
        <f>SUM(E159:E161)</f>
        <v>979425</v>
      </c>
      <c r="F158" s="190">
        <f>D158+E158</f>
        <v>979425</v>
      </c>
      <c r="G158" s="190">
        <f>SUM(G159:G161)</f>
        <v>62137.11</v>
      </c>
      <c r="H158" s="190">
        <f>F158-G158</f>
        <v>917287.89</v>
      </c>
      <c r="I158" s="174">
        <f>G158/F158</f>
        <v>6.3442438165250026E-2</v>
      </c>
      <c r="J158" s="190">
        <f>SUM(J159:J161)</f>
        <v>37213.15</v>
      </c>
      <c r="K158" s="190">
        <f>SUM(K159:K161)</f>
        <v>3748.68</v>
      </c>
      <c r="L158" s="57">
        <f>(K158+J158)/F158</f>
        <v>4.1822324322944589E-2</v>
      </c>
      <c r="M158" s="56">
        <f>K158+G158+J158</f>
        <v>103098.94</v>
      </c>
      <c r="N158" s="56">
        <f>H158-K158-J158</f>
        <v>876326.05999999994</v>
      </c>
      <c r="O158" s="57">
        <f>M158/F158</f>
        <v>0.10526476248819461</v>
      </c>
      <c r="P158" s="58"/>
      <c r="Q158" s="56">
        <f>SUM(Q159:Q161)</f>
        <v>0</v>
      </c>
      <c r="R158" s="56">
        <f>SUM(R159:R161)</f>
        <v>0</v>
      </c>
      <c r="S158" s="59">
        <f>+N158+C158+Q158+R158</f>
        <v>876326.05999999994</v>
      </c>
      <c r="T158" s="57">
        <f>+M158/(Q158+F158+R158)</f>
        <v>0.10526476248819461</v>
      </c>
      <c r="V158" s="7">
        <f>SUM(V159:V161)</f>
        <v>0</v>
      </c>
      <c r="W158" s="7">
        <f>SUM(W159:W161)</f>
        <v>0</v>
      </c>
      <c r="X158" s="7">
        <f>SUM(X159:X161)</f>
        <v>0</v>
      </c>
      <c r="Y158" s="51"/>
      <c r="Z158" s="7">
        <f>SUM(Z159:Z161)</f>
        <v>0</v>
      </c>
      <c r="AA158" s="7">
        <f>SUM(AA159:AA161)</f>
        <v>0</v>
      </c>
      <c r="AB158" s="7">
        <f>SUM(AB159:AB161)</f>
        <v>0</v>
      </c>
    </row>
    <row r="159" spans="1:28" s="64" customFormat="1" ht="12.75" hidden="1" x14ac:dyDescent="0.2">
      <c r="A159" s="60" t="s">
        <v>31</v>
      </c>
      <c r="B159" s="69"/>
      <c r="C159" s="8"/>
      <c r="D159" s="191">
        <f>V159+Z159</f>
        <v>0</v>
      </c>
      <c r="E159" s="191"/>
      <c r="F159" s="191">
        <f>D159+E159</f>
        <v>0</v>
      </c>
      <c r="G159" s="191"/>
      <c r="H159" s="191">
        <f>F159-G159</f>
        <v>0</v>
      </c>
      <c r="I159" s="175" t="e">
        <f>G159/F159</f>
        <v>#DIV/0!</v>
      </c>
      <c r="J159" s="241"/>
      <c r="K159" s="242"/>
      <c r="L159" s="61" t="e">
        <f>(K159+J159)/F159</f>
        <v>#DIV/0!</v>
      </c>
      <c r="M159" s="8">
        <f>K159+G159+J159</f>
        <v>0</v>
      </c>
      <c r="N159" s="8">
        <f>H159-K159-J159</f>
        <v>0</v>
      </c>
      <c r="O159" s="63" t="e">
        <f>M159/F159</f>
        <v>#DIV/0!</v>
      </c>
      <c r="Q159" s="8">
        <f>W159+AA159</f>
        <v>0</v>
      </c>
      <c r="R159" s="8">
        <f>X159+AB159</f>
        <v>0</v>
      </c>
      <c r="S159" s="65">
        <f>+N159+C159+Q159+R159</f>
        <v>0</v>
      </c>
      <c r="T159" s="66" t="e">
        <f t="shared" ref="T159:T161" si="203">+M159/(Q159+F159+R159)</f>
        <v>#DIV/0!</v>
      </c>
      <c r="V159" s="8"/>
      <c r="W159" s="8"/>
      <c r="X159" s="8"/>
      <c r="Y159" s="67"/>
      <c r="Z159" s="8"/>
      <c r="AA159" s="8"/>
      <c r="AB159" s="8"/>
    </row>
    <row r="160" spans="1:28" s="64" customFormat="1" ht="12.75" x14ac:dyDescent="0.2">
      <c r="A160" s="60" t="s">
        <v>32</v>
      </c>
      <c r="B160" s="69"/>
      <c r="C160" s="8"/>
      <c r="D160" s="191">
        <f t="shared" ref="D160:D161" si="204">V160+Z160</f>
        <v>0</v>
      </c>
      <c r="E160" s="191">
        <v>979425</v>
      </c>
      <c r="F160" s="191">
        <f t="shared" ref="F160:F161" si="205">D160+E160</f>
        <v>979425</v>
      </c>
      <c r="G160" s="191">
        <f>15261.36+46875.75</f>
        <v>62137.11</v>
      </c>
      <c r="H160" s="191">
        <f>F160-G160</f>
        <v>917287.89</v>
      </c>
      <c r="I160" s="175">
        <f>G160/F160</f>
        <v>6.3442438165250026E-2</v>
      </c>
      <c r="J160" s="241">
        <v>37213.15</v>
      </c>
      <c r="K160" s="242">
        <v>3748.68</v>
      </c>
      <c r="L160" s="61">
        <f t="shared" ref="L160:L161" si="206">(K160+J160)/F160</f>
        <v>4.1822324322944589E-2</v>
      </c>
      <c r="M160" s="8">
        <f t="shared" ref="M160:M161" si="207">K160+G160+J160</f>
        <v>103098.94</v>
      </c>
      <c r="N160" s="8">
        <f t="shared" ref="N160:N161" si="208">H160-K160-J160</f>
        <v>876326.05999999994</v>
      </c>
      <c r="O160" s="63">
        <f>M160/F160</f>
        <v>0.10526476248819461</v>
      </c>
      <c r="Q160" s="8">
        <f t="shared" ref="Q160:Q161" si="209">W160+AA160</f>
        <v>0</v>
      </c>
      <c r="R160" s="8">
        <f t="shared" ref="R160:R161" si="210">X160+AB160</f>
        <v>0</v>
      </c>
      <c r="S160" s="65">
        <f t="shared" ref="S160:S161" si="211">+N160+C160+Q160+R160</f>
        <v>876326.05999999994</v>
      </c>
      <c r="T160" s="66">
        <f t="shared" si="203"/>
        <v>0.10526476248819461</v>
      </c>
      <c r="V160" s="8"/>
      <c r="W160" s="8"/>
      <c r="X160" s="8"/>
      <c r="Y160" s="67"/>
      <c r="Z160" s="8"/>
      <c r="AA160" s="8"/>
      <c r="AB160" s="8"/>
    </row>
    <row r="161" spans="1:28" s="64" customFormat="1" ht="12.75" hidden="1" x14ac:dyDescent="0.2">
      <c r="A161" s="60" t="s">
        <v>33</v>
      </c>
      <c r="B161" s="69"/>
      <c r="C161" s="8"/>
      <c r="D161" s="191">
        <f t="shared" si="204"/>
        <v>0</v>
      </c>
      <c r="E161" s="191"/>
      <c r="F161" s="191">
        <f t="shared" si="205"/>
        <v>0</v>
      </c>
      <c r="G161" s="191"/>
      <c r="H161" s="191">
        <f>F161-G161</f>
        <v>0</v>
      </c>
      <c r="I161" s="175" t="e">
        <f>G161/F161</f>
        <v>#DIV/0!</v>
      </c>
      <c r="J161" s="241"/>
      <c r="K161" s="242"/>
      <c r="L161" s="61" t="e">
        <f t="shared" si="206"/>
        <v>#DIV/0!</v>
      </c>
      <c r="M161" s="8">
        <f t="shared" si="207"/>
        <v>0</v>
      </c>
      <c r="N161" s="8">
        <f t="shared" si="208"/>
        <v>0</v>
      </c>
      <c r="O161" s="63" t="e">
        <f>M161/F161</f>
        <v>#DIV/0!</v>
      </c>
      <c r="Q161" s="8">
        <f t="shared" si="209"/>
        <v>0</v>
      </c>
      <c r="R161" s="8">
        <f t="shared" si="210"/>
        <v>0</v>
      </c>
      <c r="S161" s="65">
        <f t="shared" si="211"/>
        <v>0</v>
      </c>
      <c r="T161" s="66" t="e">
        <f t="shared" si="203"/>
        <v>#DIV/0!</v>
      </c>
      <c r="V161" s="8"/>
      <c r="W161" s="8"/>
      <c r="X161" s="8"/>
      <c r="Y161" s="67"/>
      <c r="Z161" s="8"/>
      <c r="AA161" s="8"/>
      <c r="AB161" s="8"/>
    </row>
    <row r="162" spans="1:28" hidden="1" x14ac:dyDescent="0.25">
      <c r="A162" s="68"/>
      <c r="B162" s="69"/>
      <c r="C162" s="6"/>
      <c r="D162" s="187"/>
      <c r="E162" s="187"/>
      <c r="F162" s="187"/>
      <c r="G162" s="191"/>
      <c r="H162" s="187"/>
      <c r="I162" s="188"/>
      <c r="J162" s="240"/>
      <c r="K162" s="189"/>
      <c r="L162" s="50"/>
      <c r="M162" s="6"/>
      <c r="N162" s="6"/>
      <c r="O162" s="52"/>
      <c r="Q162" s="6"/>
      <c r="R162" s="6"/>
      <c r="S162" s="51"/>
      <c r="T162" s="54"/>
      <c r="V162" s="6"/>
      <c r="W162" s="6"/>
      <c r="X162" s="6"/>
      <c r="Y162" s="51"/>
      <c r="Z162" s="6"/>
      <c r="AA162" s="6"/>
      <c r="AB162" s="6"/>
    </row>
    <row r="163" spans="1:28" ht="30" hidden="1" x14ac:dyDescent="0.25">
      <c r="A163" s="55" t="s">
        <v>85</v>
      </c>
      <c r="B163" s="49" t="s">
        <v>86</v>
      </c>
      <c r="C163" s="7">
        <f>SUM(C164:C166)</f>
        <v>0</v>
      </c>
      <c r="D163" s="192">
        <f>SUM(D164:D166)</f>
        <v>0</v>
      </c>
      <c r="E163" s="192">
        <f>SUM(E164:E166)</f>
        <v>0</v>
      </c>
      <c r="F163" s="190">
        <f>D163+E163</f>
        <v>0</v>
      </c>
      <c r="G163" s="190">
        <f>SUM(G164:G166)</f>
        <v>0</v>
      </c>
      <c r="H163" s="190">
        <f>F163-G163</f>
        <v>0</v>
      </c>
      <c r="I163" s="174" t="e">
        <f>G163/F163</f>
        <v>#DIV/0!</v>
      </c>
      <c r="J163" s="190">
        <f>SUM(J164:J166)</f>
        <v>0</v>
      </c>
      <c r="K163" s="190">
        <f>SUM(K164:K166)</f>
        <v>0</v>
      </c>
      <c r="L163" s="57" t="e">
        <f>(K163+J163)/F163</f>
        <v>#DIV/0!</v>
      </c>
      <c r="M163" s="56">
        <f>K163+G163+J163</f>
        <v>0</v>
      </c>
      <c r="N163" s="56">
        <f>H163-K163-J163</f>
        <v>0</v>
      </c>
      <c r="O163" s="57" t="e">
        <f>M163/F163</f>
        <v>#DIV/0!</v>
      </c>
      <c r="P163" s="58"/>
      <c r="Q163" s="56">
        <f>SUM(Q164:Q166)</f>
        <v>0</v>
      </c>
      <c r="R163" s="56">
        <f>SUM(R164:R166)</f>
        <v>0</v>
      </c>
      <c r="S163" s="59">
        <f>+N163+C163+Q163+R163</f>
        <v>0</v>
      </c>
      <c r="T163" s="57" t="e">
        <f>+M163/(Q163+F163+R163)</f>
        <v>#DIV/0!</v>
      </c>
      <c r="V163" s="7">
        <f>SUM(V164:V166)</f>
        <v>0</v>
      </c>
      <c r="W163" s="7">
        <f>SUM(W164:W166)</f>
        <v>0</v>
      </c>
      <c r="X163" s="7">
        <f>SUM(X164:X166)</f>
        <v>0</v>
      </c>
      <c r="Y163" s="51"/>
      <c r="Z163" s="7">
        <f>SUM(Z164:Z166)</f>
        <v>0</v>
      </c>
      <c r="AA163" s="7">
        <f>SUM(AA164:AA166)</f>
        <v>0</v>
      </c>
      <c r="AB163" s="7">
        <f>SUM(AB164:AB166)</f>
        <v>0</v>
      </c>
    </row>
    <row r="164" spans="1:28" s="64" customFormat="1" ht="12.75" hidden="1" x14ac:dyDescent="0.2">
      <c r="A164" s="60" t="s">
        <v>31</v>
      </c>
      <c r="B164" s="69"/>
      <c r="C164" s="8"/>
      <c r="D164" s="191">
        <f>V164+Z164</f>
        <v>0</v>
      </c>
      <c r="E164" s="191"/>
      <c r="F164" s="191">
        <f>D164+E164</f>
        <v>0</v>
      </c>
      <c r="G164" s="191"/>
      <c r="H164" s="191">
        <f>F164-G164</f>
        <v>0</v>
      </c>
      <c r="I164" s="175" t="e">
        <f>G164/F164</f>
        <v>#DIV/0!</v>
      </c>
      <c r="J164" s="241"/>
      <c r="K164" s="242"/>
      <c r="L164" s="61" t="e">
        <f>(K164+J164)/F164</f>
        <v>#DIV/0!</v>
      </c>
      <c r="M164" s="8">
        <f>K164+G164+J164</f>
        <v>0</v>
      </c>
      <c r="N164" s="8">
        <f>H164-K164-J164</f>
        <v>0</v>
      </c>
      <c r="O164" s="63" t="e">
        <f>M164/F164</f>
        <v>#DIV/0!</v>
      </c>
      <c r="Q164" s="8">
        <f>W164+AA164</f>
        <v>0</v>
      </c>
      <c r="R164" s="8">
        <f>X164+AB164</f>
        <v>0</v>
      </c>
      <c r="S164" s="65">
        <f>+N164+C164+Q164+R164</f>
        <v>0</v>
      </c>
      <c r="T164" s="66" t="e">
        <f t="shared" ref="T164:T166" si="212">+M164/(Q164+F164+R164)</f>
        <v>#DIV/0!</v>
      </c>
      <c r="V164" s="8"/>
      <c r="W164" s="8"/>
      <c r="X164" s="8"/>
      <c r="Y164" s="67"/>
      <c r="Z164" s="8"/>
      <c r="AA164" s="8"/>
      <c r="AB164" s="8"/>
    </row>
    <row r="165" spans="1:28" s="64" customFormat="1" ht="12.75" hidden="1" x14ac:dyDescent="0.2">
      <c r="A165" s="60" t="s">
        <v>32</v>
      </c>
      <c r="B165" s="69"/>
      <c r="C165" s="8"/>
      <c r="D165" s="191">
        <f t="shared" ref="D165:D166" si="213">V165+Z165</f>
        <v>0</v>
      </c>
      <c r="E165" s="191"/>
      <c r="F165" s="191">
        <f t="shared" ref="F165:F166" si="214">D165+E165</f>
        <v>0</v>
      </c>
      <c r="G165" s="191"/>
      <c r="H165" s="191">
        <f>F165-G165</f>
        <v>0</v>
      </c>
      <c r="I165" s="175" t="e">
        <f>G165/F165</f>
        <v>#DIV/0!</v>
      </c>
      <c r="J165" s="241"/>
      <c r="K165" s="242"/>
      <c r="L165" s="61" t="e">
        <f t="shared" ref="L165:L166" si="215">(K165+J165)/F165</f>
        <v>#DIV/0!</v>
      </c>
      <c r="M165" s="8">
        <f t="shared" ref="M165:M166" si="216">K165+G165+J165</f>
        <v>0</v>
      </c>
      <c r="N165" s="8">
        <f t="shared" ref="N165:N166" si="217">H165-K165-J165</f>
        <v>0</v>
      </c>
      <c r="O165" s="63" t="e">
        <f>M165/F165</f>
        <v>#DIV/0!</v>
      </c>
      <c r="Q165" s="8">
        <f t="shared" ref="Q165:Q166" si="218">W165+AA165</f>
        <v>0</v>
      </c>
      <c r="R165" s="8">
        <f t="shared" ref="R165:R166" si="219">X165+AB165</f>
        <v>0</v>
      </c>
      <c r="S165" s="65">
        <f t="shared" ref="S165:S166" si="220">+N165+C165+Q165+R165</f>
        <v>0</v>
      </c>
      <c r="T165" s="66" t="e">
        <f t="shared" si="212"/>
        <v>#DIV/0!</v>
      </c>
      <c r="V165" s="8"/>
      <c r="W165" s="8"/>
      <c r="X165" s="8"/>
      <c r="Y165" s="67"/>
      <c r="Z165" s="8"/>
      <c r="AA165" s="8"/>
      <c r="AB165" s="8"/>
    </row>
    <row r="166" spans="1:28" s="64" customFormat="1" ht="12.75" hidden="1" x14ac:dyDescent="0.2">
      <c r="A166" s="60" t="s">
        <v>33</v>
      </c>
      <c r="B166" s="69"/>
      <c r="C166" s="8"/>
      <c r="D166" s="191">
        <f t="shared" si="213"/>
        <v>0</v>
      </c>
      <c r="E166" s="191"/>
      <c r="F166" s="191">
        <f t="shared" si="214"/>
        <v>0</v>
      </c>
      <c r="G166" s="191"/>
      <c r="H166" s="191">
        <f>F166-G166</f>
        <v>0</v>
      </c>
      <c r="I166" s="175" t="e">
        <f>G166/F166</f>
        <v>#DIV/0!</v>
      </c>
      <c r="J166" s="241"/>
      <c r="K166" s="242"/>
      <c r="L166" s="61" t="e">
        <f t="shared" si="215"/>
        <v>#DIV/0!</v>
      </c>
      <c r="M166" s="8">
        <f t="shared" si="216"/>
        <v>0</v>
      </c>
      <c r="N166" s="8">
        <f t="shared" si="217"/>
        <v>0</v>
      </c>
      <c r="O166" s="63" t="e">
        <f>M166/F166</f>
        <v>#DIV/0!</v>
      </c>
      <c r="Q166" s="8">
        <f t="shared" si="218"/>
        <v>0</v>
      </c>
      <c r="R166" s="8">
        <f t="shared" si="219"/>
        <v>0</v>
      </c>
      <c r="S166" s="65">
        <f t="shared" si="220"/>
        <v>0</v>
      </c>
      <c r="T166" s="66" t="e">
        <f t="shared" si="212"/>
        <v>#DIV/0!</v>
      </c>
      <c r="V166" s="8"/>
      <c r="W166" s="8"/>
      <c r="X166" s="8"/>
      <c r="Y166" s="67"/>
      <c r="Z166" s="8"/>
      <c r="AA166" s="8"/>
      <c r="AB166" s="8"/>
    </row>
    <row r="167" spans="1:28" x14ac:dyDescent="0.25">
      <c r="A167" s="68"/>
      <c r="B167" s="69"/>
      <c r="C167" s="6"/>
      <c r="D167" s="187"/>
      <c r="E167" s="187"/>
      <c r="F167" s="187"/>
      <c r="G167" s="191"/>
      <c r="H167" s="187"/>
      <c r="I167" s="188"/>
      <c r="J167" s="240"/>
      <c r="K167" s="230"/>
      <c r="L167" s="50"/>
      <c r="M167" s="6"/>
      <c r="N167" s="6"/>
      <c r="O167" s="52"/>
      <c r="Q167" s="6"/>
      <c r="R167" s="6"/>
      <c r="S167" s="51"/>
      <c r="T167" s="54"/>
      <c r="V167" s="6"/>
      <c r="W167" s="6"/>
      <c r="X167" s="6"/>
      <c r="Y167" s="51"/>
      <c r="Z167" s="6"/>
      <c r="AA167" s="6"/>
      <c r="AB167" s="6"/>
    </row>
    <row r="168" spans="1:28" ht="30" x14ac:dyDescent="0.25">
      <c r="A168" s="55" t="s">
        <v>87</v>
      </c>
      <c r="B168" s="49" t="s">
        <v>88</v>
      </c>
      <c r="C168" s="7">
        <f>SUM(C169:C171)</f>
        <v>0</v>
      </c>
      <c r="D168" s="192">
        <f>SUM(D169:D171)</f>
        <v>37502</v>
      </c>
      <c r="E168" s="192">
        <f>SUM(E169:E171)</f>
        <v>8333</v>
      </c>
      <c r="F168" s="190">
        <f>D168+E168</f>
        <v>45835</v>
      </c>
      <c r="G168" s="190">
        <f>G170</f>
        <v>30062.5</v>
      </c>
      <c r="H168" s="190">
        <f>F168-G168</f>
        <v>15772.5</v>
      </c>
      <c r="I168" s="174">
        <f>G168/F168</f>
        <v>0.65588524053670771</v>
      </c>
      <c r="J168" s="190">
        <f>SUM(J169:J171)</f>
        <v>47655.19</v>
      </c>
      <c r="K168" s="190">
        <f>SUM(K169:K171)</f>
        <v>9382.5</v>
      </c>
      <c r="L168" s="57">
        <f>(K168+J168)/F168</f>
        <v>1.2444134395112905</v>
      </c>
      <c r="M168" s="56">
        <f>K168+G168+J168</f>
        <v>87100.19</v>
      </c>
      <c r="N168" s="56">
        <f>H168-K168-J168</f>
        <v>-41265.19</v>
      </c>
      <c r="O168" s="57">
        <f>M168/F168</f>
        <v>1.9002986800479984</v>
      </c>
      <c r="P168" s="58"/>
      <c r="Q168" s="56">
        <f>SUM(Q169:Q171)</f>
        <v>0</v>
      </c>
      <c r="R168" s="56">
        <f>SUM(R169:R171)</f>
        <v>0</v>
      </c>
      <c r="S168" s="59">
        <f>+N168+C168+Q168+R168</f>
        <v>-41265.19</v>
      </c>
      <c r="T168" s="57">
        <f>+M168/(Q168+F168+R168)</f>
        <v>1.9002986800479984</v>
      </c>
      <c r="V168" s="7">
        <f>SUM(V169:V171)</f>
        <v>116000</v>
      </c>
      <c r="W168" s="7">
        <f>SUM(W169:W171)</f>
        <v>0</v>
      </c>
      <c r="X168" s="7">
        <f>SUM(X169:X171)</f>
        <v>0</v>
      </c>
      <c r="Y168" s="51"/>
      <c r="Z168" s="7">
        <f>SUM(Z169:Z171)</f>
        <v>0</v>
      </c>
      <c r="AA168" s="7">
        <f>SUM(AA169:AA171)</f>
        <v>0</v>
      </c>
      <c r="AB168" s="7">
        <f>SUM(AB169:AB171)</f>
        <v>0</v>
      </c>
    </row>
    <row r="169" spans="1:28" s="64" customFormat="1" ht="12.75" hidden="1" x14ac:dyDescent="0.2">
      <c r="A169" s="60" t="s">
        <v>31</v>
      </c>
      <c r="B169" s="69"/>
      <c r="C169" s="8"/>
      <c r="D169" s="191">
        <f>V169+Z169</f>
        <v>0</v>
      </c>
      <c r="E169" s="191"/>
      <c r="F169" s="191">
        <f>D169+E169</f>
        <v>0</v>
      </c>
      <c r="G169" s="191"/>
      <c r="H169" s="191">
        <f>F169-G169</f>
        <v>0</v>
      </c>
      <c r="I169" s="175" t="e">
        <f>G169/F169</f>
        <v>#DIV/0!</v>
      </c>
      <c r="J169" s="241"/>
      <c r="K169" s="242"/>
      <c r="L169" s="61" t="e">
        <f>(K169+J169)/F169</f>
        <v>#DIV/0!</v>
      </c>
      <c r="M169" s="8">
        <f>K169+G169+J169</f>
        <v>0</v>
      </c>
      <c r="N169" s="8">
        <f>H169-K169-J169</f>
        <v>0</v>
      </c>
      <c r="O169" s="63" t="e">
        <f>M169/F169</f>
        <v>#DIV/0!</v>
      </c>
      <c r="Q169" s="8">
        <f>W169+AA169</f>
        <v>0</v>
      </c>
      <c r="R169" s="8">
        <f>X169+AB169</f>
        <v>0</v>
      </c>
      <c r="S169" s="65">
        <f>+N169+C169+Q169+R169</f>
        <v>0</v>
      </c>
      <c r="T169" s="66" t="e">
        <f t="shared" ref="T169:T171" si="221">+M169/(Q169+F169+R169)</f>
        <v>#DIV/0!</v>
      </c>
      <c r="V169" s="8"/>
      <c r="W169" s="8"/>
      <c r="X169" s="8"/>
      <c r="Y169" s="67"/>
      <c r="Z169" s="8"/>
      <c r="AA169" s="8"/>
      <c r="AB169" s="8"/>
    </row>
    <row r="170" spans="1:28" s="64" customFormat="1" ht="12.75" x14ac:dyDescent="0.2">
      <c r="A170" s="60" t="s">
        <v>32</v>
      </c>
      <c r="B170" s="69"/>
      <c r="C170" s="8"/>
      <c r="D170" s="191">
        <v>37502</v>
      </c>
      <c r="E170" s="191">
        <v>8333</v>
      </c>
      <c r="F170" s="191">
        <f t="shared" ref="F170:F171" si="222">D170+E170</f>
        <v>45835</v>
      </c>
      <c r="G170" s="191">
        <v>30062.5</v>
      </c>
      <c r="H170" s="191">
        <f>F170-G170</f>
        <v>15772.5</v>
      </c>
      <c r="I170" s="175">
        <f>G170/F170</f>
        <v>0.65588524053670771</v>
      </c>
      <c r="J170" s="241">
        <f>46939.8+715.39</f>
        <v>47655.19</v>
      </c>
      <c r="K170" s="242">
        <v>9382.5</v>
      </c>
      <c r="L170" s="61">
        <f t="shared" ref="L170:L171" si="223">(K170+J170)/F170</f>
        <v>1.2444134395112905</v>
      </c>
      <c r="M170" s="8">
        <f t="shared" ref="M170:M171" si="224">K170+G170+J170</f>
        <v>87100.19</v>
      </c>
      <c r="N170" s="8">
        <f t="shared" ref="N170:N171" si="225">H170-K170-J170</f>
        <v>-41265.19</v>
      </c>
      <c r="O170" s="63">
        <f>M170/F170</f>
        <v>1.9002986800479984</v>
      </c>
      <c r="Q170" s="8">
        <f t="shared" ref="Q170:Q171" si="226">W170+AA170</f>
        <v>0</v>
      </c>
      <c r="R170" s="8">
        <f t="shared" ref="R170:R171" si="227">X170+AB170</f>
        <v>0</v>
      </c>
      <c r="S170" s="65">
        <f t="shared" ref="S170:S171" si="228">+N170+C170+Q170+R170</f>
        <v>-41265.19</v>
      </c>
      <c r="T170" s="66">
        <f t="shared" si="221"/>
        <v>1.9002986800479984</v>
      </c>
      <c r="V170" s="8">
        <v>116000</v>
      </c>
      <c r="W170" s="8"/>
      <c r="X170" s="8"/>
      <c r="Y170" s="67"/>
      <c r="Z170" s="8"/>
      <c r="AA170" s="8"/>
      <c r="AB170" s="8"/>
    </row>
    <row r="171" spans="1:28" s="64" customFormat="1" ht="12.75" hidden="1" x14ac:dyDescent="0.2">
      <c r="A171" s="60" t="s">
        <v>33</v>
      </c>
      <c r="B171" s="69"/>
      <c r="C171" s="8"/>
      <c r="D171" s="191">
        <f t="shared" ref="D171" si="229">V171+Z171</f>
        <v>0</v>
      </c>
      <c r="E171" s="191"/>
      <c r="F171" s="191">
        <f t="shared" si="222"/>
        <v>0</v>
      </c>
      <c r="G171" s="191"/>
      <c r="H171" s="191">
        <f>F171-G171</f>
        <v>0</v>
      </c>
      <c r="I171" s="175" t="e">
        <f>G171/F171</f>
        <v>#DIV/0!</v>
      </c>
      <c r="J171" s="241"/>
      <c r="K171" s="242"/>
      <c r="L171" s="61" t="e">
        <f t="shared" si="223"/>
        <v>#DIV/0!</v>
      </c>
      <c r="M171" s="8">
        <f t="shared" si="224"/>
        <v>0</v>
      </c>
      <c r="N171" s="8">
        <f t="shared" si="225"/>
        <v>0</v>
      </c>
      <c r="O171" s="63" t="e">
        <f>M171/F171</f>
        <v>#DIV/0!</v>
      </c>
      <c r="Q171" s="8">
        <f t="shared" si="226"/>
        <v>0</v>
      </c>
      <c r="R171" s="8">
        <f t="shared" si="227"/>
        <v>0</v>
      </c>
      <c r="S171" s="65">
        <f t="shared" si="228"/>
        <v>0</v>
      </c>
      <c r="T171" s="66" t="e">
        <f t="shared" si="221"/>
        <v>#DIV/0!</v>
      </c>
      <c r="V171" s="8"/>
      <c r="W171" s="8"/>
      <c r="X171" s="8"/>
      <c r="Y171" s="67"/>
      <c r="Z171" s="8"/>
      <c r="AA171" s="8"/>
      <c r="AB171" s="8"/>
    </row>
    <row r="172" spans="1:28" hidden="1" x14ac:dyDescent="0.25">
      <c r="A172" s="68"/>
      <c r="B172" s="69"/>
      <c r="C172" s="6"/>
      <c r="D172" s="187"/>
      <c r="E172" s="187"/>
      <c r="F172" s="187"/>
      <c r="G172" s="191"/>
      <c r="H172" s="187"/>
      <c r="I172" s="188"/>
      <c r="J172" s="240"/>
      <c r="K172" s="189"/>
      <c r="L172" s="50"/>
      <c r="M172" s="6"/>
      <c r="N172" s="6"/>
      <c r="O172" s="52"/>
      <c r="Q172" s="6"/>
      <c r="R172" s="6"/>
      <c r="S172" s="51"/>
      <c r="T172" s="54"/>
      <c r="V172" s="6"/>
      <c r="W172" s="6"/>
      <c r="X172" s="6"/>
      <c r="Y172" s="51"/>
      <c r="Z172" s="6"/>
      <c r="AA172" s="6"/>
      <c r="AB172" s="6"/>
    </row>
    <row r="173" spans="1:28" ht="30" hidden="1" x14ac:dyDescent="0.25">
      <c r="A173" s="55" t="s">
        <v>89</v>
      </c>
      <c r="B173" s="76" t="s">
        <v>90</v>
      </c>
      <c r="C173" s="7">
        <f>SUM(C174:C176)</f>
        <v>0</v>
      </c>
      <c r="D173" s="192">
        <f>SUM(D174:D176)</f>
        <v>0</v>
      </c>
      <c r="E173" s="192">
        <f>SUM(E174:E176)</f>
        <v>0</v>
      </c>
      <c r="F173" s="190">
        <f>D173+E173</f>
        <v>0</v>
      </c>
      <c r="G173" s="190">
        <f>SUM(G174:G176)</f>
        <v>0</v>
      </c>
      <c r="H173" s="190">
        <f>F173-G173</f>
        <v>0</v>
      </c>
      <c r="I173" s="174" t="e">
        <f>G173/F173</f>
        <v>#DIV/0!</v>
      </c>
      <c r="J173" s="190">
        <f>SUM(J174:J176)</f>
        <v>0</v>
      </c>
      <c r="K173" s="190">
        <f>SUM(K174:K176)</f>
        <v>0</v>
      </c>
      <c r="L173" s="57" t="e">
        <f>(K173+J173)/F173</f>
        <v>#DIV/0!</v>
      </c>
      <c r="M173" s="56">
        <f>K173+G173+J173</f>
        <v>0</v>
      </c>
      <c r="N173" s="56">
        <f>H173-K173-J173</f>
        <v>0</v>
      </c>
      <c r="O173" s="57" t="e">
        <f>M173/F173</f>
        <v>#DIV/0!</v>
      </c>
      <c r="P173" s="58"/>
      <c r="Q173" s="56">
        <f>SUM(Q174:Q176)</f>
        <v>0</v>
      </c>
      <c r="R173" s="56">
        <f>SUM(R174:R176)</f>
        <v>0</v>
      </c>
      <c r="S173" s="59">
        <f>+N173+C173+Q173+R173</f>
        <v>0</v>
      </c>
      <c r="T173" s="57" t="e">
        <f>+M173/(Q173+F173+R173)</f>
        <v>#DIV/0!</v>
      </c>
      <c r="V173" s="7">
        <f>SUM(V174:V176)</f>
        <v>0</v>
      </c>
      <c r="W173" s="7">
        <f>SUM(W174:W176)</f>
        <v>0</v>
      </c>
      <c r="X173" s="7">
        <f>SUM(X174:X176)</f>
        <v>0</v>
      </c>
      <c r="Y173" s="51"/>
      <c r="Z173" s="7">
        <f>SUM(Z174:Z176)</f>
        <v>0</v>
      </c>
      <c r="AA173" s="7">
        <f>SUM(AA174:AA176)</f>
        <v>0</v>
      </c>
      <c r="AB173" s="7">
        <f>SUM(AB174:AB176)</f>
        <v>0</v>
      </c>
    </row>
    <row r="174" spans="1:28" s="64" customFormat="1" ht="12.75" hidden="1" x14ac:dyDescent="0.2">
      <c r="A174" s="60" t="s">
        <v>31</v>
      </c>
      <c r="B174" s="69"/>
      <c r="C174" s="8"/>
      <c r="D174" s="191">
        <f>V174+Z174</f>
        <v>0</v>
      </c>
      <c r="E174" s="191"/>
      <c r="F174" s="191">
        <f>D174+E174</f>
        <v>0</v>
      </c>
      <c r="G174" s="191"/>
      <c r="H174" s="191">
        <f>F174-G174</f>
        <v>0</v>
      </c>
      <c r="I174" s="175" t="e">
        <f>G174/F174</f>
        <v>#DIV/0!</v>
      </c>
      <c r="J174" s="241"/>
      <c r="K174" s="242"/>
      <c r="L174" s="61" t="e">
        <f>(K174+J174)/F174</f>
        <v>#DIV/0!</v>
      </c>
      <c r="M174" s="8">
        <f>K174+G174+J174</f>
        <v>0</v>
      </c>
      <c r="N174" s="8">
        <f>H174-K174-J174</f>
        <v>0</v>
      </c>
      <c r="O174" s="63" t="e">
        <f>M174/F174</f>
        <v>#DIV/0!</v>
      </c>
      <c r="Q174" s="8">
        <f>W174+AA174</f>
        <v>0</v>
      </c>
      <c r="R174" s="8">
        <f>X174+AB174</f>
        <v>0</v>
      </c>
      <c r="S174" s="65">
        <f>+N174+C174+Q174+R174</f>
        <v>0</v>
      </c>
      <c r="T174" s="66" t="e">
        <f t="shared" ref="T174:T176" si="230">+M174/(Q174+F174+R174)</f>
        <v>#DIV/0!</v>
      </c>
      <c r="V174" s="8"/>
      <c r="W174" s="8"/>
      <c r="X174" s="8"/>
      <c r="Y174" s="67"/>
      <c r="Z174" s="8"/>
      <c r="AA174" s="8"/>
      <c r="AB174" s="8"/>
    </row>
    <row r="175" spans="1:28" s="64" customFormat="1" ht="12.75" hidden="1" x14ac:dyDescent="0.2">
      <c r="A175" s="60" t="s">
        <v>32</v>
      </c>
      <c r="B175" s="69"/>
      <c r="C175" s="8"/>
      <c r="D175" s="191">
        <f t="shared" ref="D175:D176" si="231">V175+Z175</f>
        <v>0</v>
      </c>
      <c r="E175" s="191"/>
      <c r="F175" s="191">
        <f t="shared" ref="F175:F176" si="232">D175+E175</f>
        <v>0</v>
      </c>
      <c r="G175" s="191"/>
      <c r="H175" s="191">
        <f>F175-G175</f>
        <v>0</v>
      </c>
      <c r="I175" s="175" t="e">
        <f>G175/F175</f>
        <v>#DIV/0!</v>
      </c>
      <c r="J175" s="241"/>
      <c r="K175" s="242"/>
      <c r="L175" s="61" t="e">
        <f t="shared" ref="L175:L176" si="233">(K175+J175)/F175</f>
        <v>#DIV/0!</v>
      </c>
      <c r="M175" s="8">
        <f t="shared" ref="M175:M176" si="234">K175+G175+J175</f>
        <v>0</v>
      </c>
      <c r="N175" s="8">
        <f t="shared" ref="N175:N176" si="235">H175-K175-J175</f>
        <v>0</v>
      </c>
      <c r="O175" s="63" t="e">
        <f>M175/F175</f>
        <v>#DIV/0!</v>
      </c>
      <c r="Q175" s="8">
        <f t="shared" ref="Q175:Q176" si="236">W175+AA175</f>
        <v>0</v>
      </c>
      <c r="R175" s="8">
        <f t="shared" ref="R175:R176" si="237">X175+AB175</f>
        <v>0</v>
      </c>
      <c r="S175" s="65">
        <f t="shared" ref="S175:S176" si="238">+N175+C175+Q175+R175</f>
        <v>0</v>
      </c>
      <c r="T175" s="66" t="e">
        <f t="shared" si="230"/>
        <v>#DIV/0!</v>
      </c>
      <c r="V175" s="8"/>
      <c r="W175" s="8"/>
      <c r="X175" s="8"/>
      <c r="Y175" s="67"/>
      <c r="Z175" s="8"/>
      <c r="AA175" s="8"/>
      <c r="AB175" s="8"/>
    </row>
    <row r="176" spans="1:28" s="64" customFormat="1" ht="12.75" hidden="1" x14ac:dyDescent="0.2">
      <c r="A176" s="60" t="s">
        <v>33</v>
      </c>
      <c r="B176" s="69"/>
      <c r="C176" s="8"/>
      <c r="D176" s="191">
        <f t="shared" si="231"/>
        <v>0</v>
      </c>
      <c r="E176" s="191"/>
      <c r="F176" s="191">
        <f t="shared" si="232"/>
        <v>0</v>
      </c>
      <c r="G176" s="191"/>
      <c r="H176" s="191">
        <f>F176-G176</f>
        <v>0</v>
      </c>
      <c r="I176" s="175" t="e">
        <f>G176/F176</f>
        <v>#DIV/0!</v>
      </c>
      <c r="J176" s="241"/>
      <c r="K176" s="242"/>
      <c r="L176" s="61" t="e">
        <f t="shared" si="233"/>
        <v>#DIV/0!</v>
      </c>
      <c r="M176" s="8">
        <f t="shared" si="234"/>
        <v>0</v>
      </c>
      <c r="N176" s="8">
        <f t="shared" si="235"/>
        <v>0</v>
      </c>
      <c r="O176" s="63" t="e">
        <f>M176/F176</f>
        <v>#DIV/0!</v>
      </c>
      <c r="Q176" s="8">
        <f t="shared" si="236"/>
        <v>0</v>
      </c>
      <c r="R176" s="8">
        <f t="shared" si="237"/>
        <v>0</v>
      </c>
      <c r="S176" s="65">
        <f t="shared" si="238"/>
        <v>0</v>
      </c>
      <c r="T176" s="66" t="e">
        <f t="shared" si="230"/>
        <v>#DIV/0!</v>
      </c>
      <c r="V176" s="8"/>
      <c r="W176" s="8"/>
      <c r="X176" s="8"/>
      <c r="Y176" s="67"/>
      <c r="Z176" s="8"/>
      <c r="AA176" s="8"/>
      <c r="AB176" s="8"/>
    </row>
    <row r="177" spans="1:28" x14ac:dyDescent="0.25">
      <c r="A177" s="68"/>
      <c r="B177" s="69"/>
      <c r="C177" s="6"/>
      <c r="D177" s="187"/>
      <c r="E177" s="187"/>
      <c r="F177" s="187"/>
      <c r="G177" s="191"/>
      <c r="H177" s="187"/>
      <c r="I177" s="188"/>
      <c r="J177" s="240"/>
      <c r="K177" s="189"/>
      <c r="L177" s="50"/>
      <c r="M177" s="6"/>
      <c r="N177" s="6"/>
      <c r="O177" s="52"/>
      <c r="Q177" s="6"/>
      <c r="R177" s="6"/>
      <c r="S177" s="51"/>
      <c r="T177" s="54"/>
      <c r="V177" s="6"/>
      <c r="W177" s="6"/>
      <c r="X177" s="6"/>
      <c r="Y177" s="51"/>
      <c r="Z177" s="6"/>
      <c r="AA177" s="6"/>
      <c r="AB177" s="6"/>
    </row>
    <row r="178" spans="1:28" s="24" customFormat="1" x14ac:dyDescent="0.25">
      <c r="A178" s="55" t="s">
        <v>91</v>
      </c>
      <c r="B178" s="49"/>
      <c r="C178" s="7">
        <f>SUM(C179:C182)</f>
        <v>0</v>
      </c>
      <c r="D178" s="192">
        <f>SUM(D179:D182)</f>
        <v>5388050</v>
      </c>
      <c r="E178" s="192">
        <f>SUM(E179:E182)</f>
        <v>66753836.129999995</v>
      </c>
      <c r="F178" s="192">
        <f>D178+E178</f>
        <v>72141886.129999995</v>
      </c>
      <c r="G178" s="192">
        <f>SUM(G179:G182)</f>
        <v>42107158.130000003</v>
      </c>
      <c r="H178" s="192">
        <f>F178-G178</f>
        <v>30034727.999999993</v>
      </c>
      <c r="I178" s="174">
        <f>G178/F178</f>
        <v>0.58367143401439103</v>
      </c>
      <c r="J178" s="192">
        <f>SUM(J179:J182)</f>
        <v>907949.83</v>
      </c>
      <c r="K178" s="192">
        <f>SUM(K179:K182)</f>
        <v>4776326.1199999992</v>
      </c>
      <c r="L178" s="57">
        <f>(K178+J178)/F178</f>
        <v>7.8793004382459716E-2</v>
      </c>
      <c r="M178" s="7">
        <f>K178+G178</f>
        <v>46883484.25</v>
      </c>
      <c r="N178" s="7">
        <f>H178-K178-J178</f>
        <v>24350452.049999997</v>
      </c>
      <c r="O178" s="72">
        <f>M178/F178</f>
        <v>0.64987882581162015</v>
      </c>
      <c r="Q178" s="7">
        <f>SUM(Q179:Q182)</f>
        <v>0</v>
      </c>
      <c r="R178" s="7">
        <f>SUM(R179:R182)</f>
        <v>0</v>
      </c>
      <c r="S178" s="59">
        <f>+N178+C178+Q178+R178</f>
        <v>24350452.049999997</v>
      </c>
      <c r="T178" s="57">
        <f>+M178/(Q178+F178+R178)</f>
        <v>0.64987882581162015</v>
      </c>
      <c r="V178" s="7">
        <f>SUM(V179:V182)</f>
        <v>158286981.40000001</v>
      </c>
      <c r="W178" s="7">
        <f>SUM(W179:W182)</f>
        <v>0</v>
      </c>
      <c r="X178" s="7">
        <f>SUM(X179:X182)</f>
        <v>0</v>
      </c>
      <c r="Y178" s="45"/>
      <c r="Z178" s="7">
        <f>SUM(Z179:Z182)</f>
        <v>0</v>
      </c>
      <c r="AA178" s="7">
        <f>SUM(AA179:AA182)</f>
        <v>0</v>
      </c>
      <c r="AB178" s="7">
        <f>SUM(AB179:AB182)</f>
        <v>0</v>
      </c>
    </row>
    <row r="179" spans="1:28" s="24" customFormat="1" x14ac:dyDescent="0.25">
      <c r="A179" s="48" t="s">
        <v>31</v>
      </c>
      <c r="B179" s="49"/>
      <c r="C179" s="7">
        <f t="shared" ref="C179:E180" si="239">+C174+C169+C164+C159+C152+C147+C141+C133+C128+C120+C113+C106+C99</f>
        <v>0</v>
      </c>
      <c r="D179" s="192">
        <f t="shared" si="239"/>
        <v>110000</v>
      </c>
      <c r="E179" s="192">
        <f t="shared" si="239"/>
        <v>0</v>
      </c>
      <c r="F179" s="192">
        <f>D179+E179</f>
        <v>110000</v>
      </c>
      <c r="G179" s="192">
        <f>+G174+G169+G164+G159+G152+G147+G141+G133+G128+G120+G113+G106+G99</f>
        <v>846626.46</v>
      </c>
      <c r="H179" s="192">
        <f>F179-G179</f>
        <v>-736626.46</v>
      </c>
      <c r="I179" s="174">
        <f>G179/F179</f>
        <v>7.6966041818181816</v>
      </c>
      <c r="J179" s="245">
        <f>J113+J99</f>
        <v>0</v>
      </c>
      <c r="K179" s="192">
        <f>+K174+K169+K164+K159+K152+K147+K141+K133+K128+K120+K113+K106+K99</f>
        <v>0</v>
      </c>
      <c r="L179" s="57">
        <f>(K179+J179)/F179</f>
        <v>0</v>
      </c>
      <c r="M179" s="7">
        <f>K179+G179</f>
        <v>846626.46</v>
      </c>
      <c r="N179" s="7">
        <f>H179-K179-J179</f>
        <v>-736626.46</v>
      </c>
      <c r="O179" s="72">
        <f>M179/F179</f>
        <v>7.6966041818181816</v>
      </c>
      <c r="Q179" s="7">
        <f>+Q174+Q169+Q164+Q159+Q152+Q147+Q141+Q133+Q128+Q120+Q113+Q106+Q99</f>
        <v>0</v>
      </c>
      <c r="R179" s="7">
        <f>+R174+R169+R164+R159+R152+R147+R141+R133+R128+R120+R113+R106+R99</f>
        <v>0</v>
      </c>
      <c r="S179" s="59">
        <f>+N179+C179+Q179+R179</f>
        <v>-736626.46</v>
      </c>
      <c r="T179" s="57">
        <f t="shared" ref="T179:T182" si="240">+M179/(Q179+F179+R179)</f>
        <v>7.6966041818181816</v>
      </c>
      <c r="V179" s="7">
        <f t="shared" ref="V179:X180" si="241">+V174+V169+V164+V159+V152+V147+V141+V133+V128+V120+V113+V106+V99</f>
        <v>1139981.3999999999</v>
      </c>
      <c r="W179" s="7">
        <f t="shared" si="241"/>
        <v>0</v>
      </c>
      <c r="X179" s="7">
        <f t="shared" si="241"/>
        <v>0</v>
      </c>
      <c r="Y179" s="45"/>
      <c r="Z179" s="7">
        <f t="shared" ref="Z179:AB179" si="242">+Z174+Z169+Z164+Z159+Z152+Z147+Z141+Z133+Z128+Z120+Z113+Z106+Z99</f>
        <v>0</v>
      </c>
      <c r="AA179" s="7">
        <f t="shared" si="242"/>
        <v>0</v>
      </c>
      <c r="AB179" s="7">
        <f t="shared" si="242"/>
        <v>0</v>
      </c>
    </row>
    <row r="180" spans="1:28" s="24" customFormat="1" x14ac:dyDescent="0.25">
      <c r="A180" s="48" t="s">
        <v>32</v>
      </c>
      <c r="B180" s="49"/>
      <c r="C180" s="7">
        <f t="shared" si="239"/>
        <v>0</v>
      </c>
      <c r="D180" s="192">
        <f t="shared" si="239"/>
        <v>5278050</v>
      </c>
      <c r="E180" s="192">
        <f t="shared" si="239"/>
        <v>66753836.129999995</v>
      </c>
      <c r="F180" s="192">
        <f>D180+E180</f>
        <v>72031886.129999995</v>
      </c>
      <c r="G180" s="192">
        <f>+G175+G170+G165+G160+G153+G148+G142+G134+G129+G121+G114+G107+G100</f>
        <v>41260531.670000002</v>
      </c>
      <c r="H180" s="192">
        <f>F180-G180</f>
        <v>30771354.459999993</v>
      </c>
      <c r="I180" s="174">
        <f>G180/F180</f>
        <v>0.57280926387981568</v>
      </c>
      <c r="J180" s="245">
        <f>J170+J160+J153+J134+J129+J121+J114+J107+J100</f>
        <v>907949.83</v>
      </c>
      <c r="K180" s="192">
        <f>+K175+K170+K165+K160+K153+K148+K142+K134+K129+K121+K114+K107+K100</f>
        <v>4776326.1199999992</v>
      </c>
      <c r="L180" s="57">
        <f t="shared" ref="L180:L182" si="243">(K180+J180)/F180</f>
        <v>7.8913329296157353E-2</v>
      </c>
      <c r="M180" s="7">
        <f>K180+G180</f>
        <v>46036857.789999999</v>
      </c>
      <c r="N180" s="7">
        <f>H180-K180-J180</f>
        <v>25087078.509999998</v>
      </c>
      <c r="O180" s="72">
        <f>M180/F180</f>
        <v>0.63911776108312213</v>
      </c>
      <c r="Q180" s="7">
        <f>+Q175+Q170+Q165+Q160+Q153+Q148+Q142+Q134+Q129+Q121+Q114+Q107+Q100</f>
        <v>0</v>
      </c>
      <c r="R180" s="7">
        <f>+R175+R170+R165+R160+R153+R148+R142+R134+R129+R121+R114+R107+R100</f>
        <v>0</v>
      </c>
      <c r="S180" s="59">
        <f>+N180+C180+Q180+R180</f>
        <v>25087078.509999998</v>
      </c>
      <c r="T180" s="57">
        <f t="shared" si="240"/>
        <v>0.63911776108312213</v>
      </c>
      <c r="V180" s="7">
        <f t="shared" si="241"/>
        <v>157147000</v>
      </c>
      <c r="W180" s="7">
        <f t="shared" si="241"/>
        <v>0</v>
      </c>
      <c r="X180" s="7">
        <f t="shared" si="241"/>
        <v>0</v>
      </c>
      <c r="Y180" s="45"/>
      <c r="Z180" s="7">
        <f t="shared" ref="Z180:AB180" si="244">+Z175+Z170+Z165+Z160+Z153+Z148+Z142+Z134+Z129+Z121+Z114+Z107+Z100</f>
        <v>0</v>
      </c>
      <c r="AA180" s="7">
        <f t="shared" si="244"/>
        <v>0</v>
      </c>
      <c r="AB180" s="7">
        <f t="shared" si="244"/>
        <v>0</v>
      </c>
    </row>
    <row r="181" spans="1:28" s="24" customFormat="1" hidden="1" x14ac:dyDescent="0.25">
      <c r="A181" s="48" t="s">
        <v>53</v>
      </c>
      <c r="B181" s="49"/>
      <c r="C181" s="7">
        <f>C115</f>
        <v>0</v>
      </c>
      <c r="D181" s="192">
        <f>D115</f>
        <v>0</v>
      </c>
      <c r="E181" s="192">
        <f>E115</f>
        <v>0</v>
      </c>
      <c r="F181" s="192">
        <f>D181+E181</f>
        <v>0</v>
      </c>
      <c r="G181" s="192">
        <f>G115</f>
        <v>0</v>
      </c>
      <c r="H181" s="192">
        <f>F181-G181</f>
        <v>0</v>
      </c>
      <c r="I181" s="174" t="e">
        <f>G181/F181</f>
        <v>#DIV/0!</v>
      </c>
      <c r="J181" s="245"/>
      <c r="K181" s="192">
        <f>K115</f>
        <v>0</v>
      </c>
      <c r="L181" s="57" t="e">
        <f t="shared" si="243"/>
        <v>#DIV/0!</v>
      </c>
      <c r="M181" s="7">
        <f>K181+G181</f>
        <v>0</v>
      </c>
      <c r="N181" s="7">
        <f>H181-K181</f>
        <v>0</v>
      </c>
      <c r="O181" s="72" t="e">
        <f>M181/F181</f>
        <v>#DIV/0!</v>
      </c>
      <c r="Q181" s="7">
        <f>Q115</f>
        <v>0</v>
      </c>
      <c r="R181" s="7">
        <f>R115</f>
        <v>0</v>
      </c>
      <c r="S181" s="59">
        <f t="shared" ref="S180:S182" si="245">+N181+C181+Q181+R181</f>
        <v>0</v>
      </c>
      <c r="T181" s="57" t="e">
        <f t="shared" si="240"/>
        <v>#DIV/0!</v>
      </c>
      <c r="V181" s="7">
        <f>V115</f>
        <v>0</v>
      </c>
      <c r="W181" s="7">
        <f>W115</f>
        <v>0</v>
      </c>
      <c r="X181" s="7">
        <f>X115</f>
        <v>0</v>
      </c>
      <c r="Y181" s="45"/>
      <c r="Z181" s="7">
        <f>Z115</f>
        <v>0</v>
      </c>
      <c r="AA181" s="7">
        <f>AA115</f>
        <v>0</v>
      </c>
      <c r="AB181" s="7">
        <f>AB115</f>
        <v>0</v>
      </c>
    </row>
    <row r="182" spans="1:28" s="24" customFormat="1" hidden="1" x14ac:dyDescent="0.25">
      <c r="A182" s="48" t="s">
        <v>33</v>
      </c>
      <c r="B182" s="49"/>
      <c r="C182" s="7">
        <f>+C176+C171+C166+C161+C154+C149+C143+C135+C130+C122+C116+C108+C101</f>
        <v>0</v>
      </c>
      <c r="D182" s="192">
        <f>+D176+D171+D166+D161+D154+D149+D143+D135+D130+D122+D116+D108+D101</f>
        <v>0</v>
      </c>
      <c r="E182" s="192">
        <f>+E176+E171+E166+E161+E154+E149+E143+E135+E130+E122+E116+E108+E101</f>
        <v>0</v>
      </c>
      <c r="F182" s="192">
        <f>D182+E182</f>
        <v>0</v>
      </c>
      <c r="G182" s="192">
        <f>+G176+G171+G166+G161+G154+G149+G143+G135+G130+G122+G116+G108+G101</f>
        <v>0</v>
      </c>
      <c r="H182" s="192">
        <f>F182-G182</f>
        <v>0</v>
      </c>
      <c r="I182" s="174" t="e">
        <f>G182/F182</f>
        <v>#DIV/0!</v>
      </c>
      <c r="J182" s="245"/>
      <c r="K182" s="192">
        <f>+K176+K171+K166+K161+K154+K149+K143+K135+K130+K122+K116+K108+K101</f>
        <v>0</v>
      </c>
      <c r="L182" s="57" t="e">
        <f t="shared" si="243"/>
        <v>#DIV/0!</v>
      </c>
      <c r="M182" s="7">
        <f>K182+G182</f>
        <v>0</v>
      </c>
      <c r="N182" s="7">
        <f>H182-K182</f>
        <v>0</v>
      </c>
      <c r="O182" s="72" t="e">
        <f>M182/F182</f>
        <v>#DIV/0!</v>
      </c>
      <c r="Q182" s="7">
        <f>+Q176+Q171+Q166+Q161+Q154+Q149+Q143+Q135+Q130+Q122+Q116+Q108+Q101</f>
        <v>0</v>
      </c>
      <c r="R182" s="7">
        <f>+R176+R171+R166+R161+R154+R149+R143+R135+R130+R122+R116+R108+R101</f>
        <v>0</v>
      </c>
      <c r="S182" s="59">
        <f t="shared" si="245"/>
        <v>0</v>
      </c>
      <c r="T182" s="57" t="e">
        <f t="shared" si="240"/>
        <v>#DIV/0!</v>
      </c>
      <c r="V182" s="7">
        <f>+V176+V171+V166+V161+V154+V149+V143+V135+V130+V122+V116+V108+V101</f>
        <v>0</v>
      </c>
      <c r="W182" s="7">
        <f>+W176+W171+W166+W161+W154+W149+W143+W135+W130+W122+W116+W108+W101</f>
        <v>0</v>
      </c>
      <c r="X182" s="7">
        <f>+X176+X171+X166+X161+X154+X149+X143+X135+X130+X122+X116+X108+X101</f>
        <v>0</v>
      </c>
      <c r="Y182" s="45"/>
      <c r="Z182" s="7">
        <f>+Z176+Z171+Z166+Z161+Z154+Z149+Z143+Z135+Z130+Z122+Z116+Z108+Z101</f>
        <v>0</v>
      </c>
      <c r="AA182" s="7">
        <f>+AA176+AA171+AA166+AA161+AA154+AA149+AA143+AA135+AA130+AA122+AA116+AA108+AA101</f>
        <v>0</v>
      </c>
      <c r="AB182" s="7">
        <f>+AB176+AB171+AB166+AB161+AB154+AB149+AB143+AB135+AB130+AB122+AB116+AB108+AB101</f>
        <v>0</v>
      </c>
    </row>
    <row r="183" spans="1:28" x14ac:dyDescent="0.25">
      <c r="A183" s="68"/>
      <c r="B183" s="69"/>
      <c r="C183" s="6"/>
      <c r="D183" s="187"/>
      <c r="E183" s="187"/>
      <c r="F183" s="187"/>
      <c r="G183" s="187"/>
      <c r="H183" s="187"/>
      <c r="I183" s="188"/>
      <c r="J183" s="240"/>
      <c r="K183" s="189"/>
      <c r="L183" s="50"/>
      <c r="M183" s="6"/>
      <c r="N183" s="6"/>
      <c r="O183" s="52"/>
      <c r="Q183" s="6"/>
      <c r="R183" s="6"/>
      <c r="S183" s="51"/>
      <c r="T183" s="54"/>
      <c r="V183" s="6"/>
      <c r="W183" s="6"/>
      <c r="X183" s="6"/>
      <c r="Y183" s="51"/>
      <c r="Z183" s="6"/>
      <c r="AA183" s="6"/>
      <c r="AB183" s="6"/>
    </row>
    <row r="184" spans="1:28" ht="41.25" customHeight="1" x14ac:dyDescent="0.25">
      <c r="A184" s="75" t="s">
        <v>92</v>
      </c>
      <c r="B184" s="49"/>
      <c r="C184" s="6"/>
      <c r="D184" s="187"/>
      <c r="E184" s="187"/>
      <c r="F184" s="187"/>
      <c r="G184" s="187"/>
      <c r="H184" s="187"/>
      <c r="I184" s="188"/>
      <c r="J184" s="240"/>
      <c r="K184" s="189"/>
      <c r="L184" s="50"/>
      <c r="M184" s="6"/>
      <c r="N184" s="6"/>
      <c r="O184" s="52"/>
      <c r="Q184" s="6"/>
      <c r="R184" s="6"/>
      <c r="S184" s="51"/>
      <c r="T184" s="54"/>
      <c r="V184" s="6"/>
      <c r="W184" s="6"/>
      <c r="X184" s="6"/>
      <c r="Y184" s="51"/>
      <c r="Z184" s="6"/>
      <c r="AA184" s="6"/>
      <c r="AB184" s="6"/>
    </row>
    <row r="185" spans="1:28" ht="8.25" customHeight="1" x14ac:dyDescent="0.25">
      <c r="A185" s="48"/>
      <c r="B185" s="49"/>
      <c r="C185" s="6"/>
      <c r="D185" s="187"/>
      <c r="E185" s="187"/>
      <c r="F185" s="187"/>
      <c r="G185" s="187"/>
      <c r="H185" s="187"/>
      <c r="I185" s="188"/>
      <c r="J185" s="240"/>
      <c r="K185" s="189"/>
      <c r="L185" s="50"/>
      <c r="M185" s="6"/>
      <c r="N185" s="6"/>
      <c r="O185" s="52"/>
      <c r="Q185" s="6"/>
      <c r="R185" s="6"/>
      <c r="S185" s="51"/>
      <c r="T185" s="54"/>
      <c r="V185" s="6"/>
      <c r="W185" s="6"/>
      <c r="X185" s="6"/>
      <c r="Y185" s="51"/>
      <c r="Z185" s="6"/>
      <c r="AA185" s="6"/>
      <c r="AB185" s="6"/>
    </row>
    <row r="186" spans="1:28" ht="30" x14ac:dyDescent="0.25">
      <c r="A186" s="55" t="s">
        <v>93</v>
      </c>
      <c r="B186" s="49" t="s">
        <v>94</v>
      </c>
      <c r="C186" s="7">
        <f>SUM(C187:C189)</f>
        <v>0</v>
      </c>
      <c r="D186" s="192">
        <f>SUM(D187:D189)</f>
        <v>0</v>
      </c>
      <c r="E186" s="192">
        <f>SUM(E187:E189)</f>
        <v>1821052</v>
      </c>
      <c r="F186" s="190">
        <f>D186+E186</f>
        <v>1821052</v>
      </c>
      <c r="G186" s="190">
        <f>G188</f>
        <v>741524.02</v>
      </c>
      <c r="H186" s="190">
        <f>F186-G186</f>
        <v>1079527.98</v>
      </c>
      <c r="I186" s="174">
        <f>G186/F186</f>
        <v>0.40719541232210832</v>
      </c>
      <c r="J186" s="190">
        <f>J188</f>
        <v>1270035.1099999999</v>
      </c>
      <c r="K186" s="190">
        <f>K188</f>
        <v>1448246.41</v>
      </c>
      <c r="L186" s="57">
        <f>(K186+J186)/F186</f>
        <v>1.492698462207559</v>
      </c>
      <c r="M186" s="56">
        <f>K186+G186+J186</f>
        <v>3459805.5399999996</v>
      </c>
      <c r="N186" s="56">
        <f>H186-K186-J186</f>
        <v>-1638753.5399999998</v>
      </c>
      <c r="O186" s="57">
        <f>M186/F186</f>
        <v>1.8998938745296672</v>
      </c>
      <c r="P186" s="58"/>
      <c r="Q186" s="56">
        <f>SUM(Q187:Q189)</f>
        <v>0</v>
      </c>
      <c r="R186" s="56">
        <f>SUM(R187:R189)</f>
        <v>0</v>
      </c>
      <c r="S186" s="59">
        <f>+N186+C186+Q186+R186</f>
        <v>-1638753.5399999998</v>
      </c>
      <c r="T186" s="57">
        <f>+M186/(Q186+F186+R186)</f>
        <v>1.8998938745296672</v>
      </c>
      <c r="V186" s="7">
        <f>SUM(V187:V189)</f>
        <v>0</v>
      </c>
      <c r="W186" s="7">
        <f>SUM(W187:W189)</f>
        <v>0</v>
      </c>
      <c r="X186" s="7">
        <f>SUM(X187:X189)</f>
        <v>0</v>
      </c>
      <c r="Y186" s="51"/>
      <c r="Z186" s="7">
        <f>SUM(Z187:Z189)</f>
        <v>0</v>
      </c>
      <c r="AA186" s="7">
        <f>SUM(AA187:AA189)</f>
        <v>0</v>
      </c>
      <c r="AB186" s="7">
        <f>SUM(AB187:AB189)</f>
        <v>0</v>
      </c>
    </row>
    <row r="187" spans="1:28" s="64" customFormat="1" ht="12.75" hidden="1" x14ac:dyDescent="0.2">
      <c r="A187" s="60" t="s">
        <v>31</v>
      </c>
      <c r="B187" s="69"/>
      <c r="C187" s="8"/>
      <c r="D187" s="191">
        <f>V187+Z187</f>
        <v>0</v>
      </c>
      <c r="E187" s="191"/>
      <c r="F187" s="191">
        <f>D187+E187</f>
        <v>0</v>
      </c>
      <c r="G187" s="191"/>
      <c r="H187" s="191">
        <f>F187-G187</f>
        <v>0</v>
      </c>
      <c r="I187" s="175" t="e">
        <f>G187/F187</f>
        <v>#DIV/0!</v>
      </c>
      <c r="J187" s="241"/>
      <c r="K187" s="242"/>
      <c r="L187" s="61" t="e">
        <f>(K187+J187)/F187</f>
        <v>#DIV/0!</v>
      </c>
      <c r="M187" s="8">
        <f>K187+G187+J187</f>
        <v>0</v>
      </c>
      <c r="N187" s="8">
        <f>H187-K187-J187</f>
        <v>0</v>
      </c>
      <c r="O187" s="63" t="e">
        <f>M187/F187</f>
        <v>#DIV/0!</v>
      </c>
      <c r="Q187" s="8">
        <f>W187+AA187</f>
        <v>0</v>
      </c>
      <c r="R187" s="8">
        <f>X187+AB187</f>
        <v>0</v>
      </c>
      <c r="S187" s="65">
        <f>+N187+C187+Q187+R187</f>
        <v>0</v>
      </c>
      <c r="T187" s="66" t="e">
        <f t="shared" ref="T187:T189" si="246">+M187/(Q187+F187+R187)</f>
        <v>#DIV/0!</v>
      </c>
      <c r="V187" s="8"/>
      <c r="W187" s="8"/>
      <c r="X187" s="8"/>
      <c r="Y187" s="67"/>
      <c r="Z187" s="8"/>
      <c r="AA187" s="8"/>
      <c r="AB187" s="8"/>
    </row>
    <row r="188" spans="1:28" s="64" customFormat="1" ht="12.75" x14ac:dyDescent="0.2">
      <c r="A188" s="60" t="s">
        <v>32</v>
      </c>
      <c r="B188" s="69"/>
      <c r="C188" s="8"/>
      <c r="D188" s="191">
        <f t="shared" ref="D188:D189" si="247">V188+Z188</f>
        <v>0</v>
      </c>
      <c r="E188" s="191">
        <v>1821052</v>
      </c>
      <c r="F188" s="191">
        <f t="shared" ref="F188:F189" si="248">D188+E188</f>
        <v>1821052</v>
      </c>
      <c r="G188" s="191">
        <v>741524.02</v>
      </c>
      <c r="H188" s="191">
        <f>F188-G188</f>
        <v>1079527.98</v>
      </c>
      <c r="I188" s="175">
        <f>G188/F188</f>
        <v>0.40719541232210832</v>
      </c>
      <c r="J188" s="241">
        <v>1270035.1099999999</v>
      </c>
      <c r="K188" s="242">
        <f>1600+1446646.41</f>
        <v>1448246.41</v>
      </c>
      <c r="L188" s="61">
        <f t="shared" ref="L188:L189" si="249">(K188+J188)/F188</f>
        <v>1.492698462207559</v>
      </c>
      <c r="M188" s="8">
        <f t="shared" ref="M188:M189" si="250">K188+G188+J188</f>
        <v>3459805.5399999996</v>
      </c>
      <c r="N188" s="8">
        <f t="shared" ref="N188:N189" si="251">H188-K188-J188</f>
        <v>-1638753.5399999998</v>
      </c>
      <c r="O188" s="63">
        <f>M188/F188</f>
        <v>1.8998938745296672</v>
      </c>
      <c r="Q188" s="8">
        <f t="shared" ref="Q188:Q189" si="252">W188+AA188</f>
        <v>0</v>
      </c>
      <c r="R188" s="8">
        <f t="shared" ref="R188:R189" si="253">X188+AB188</f>
        <v>0</v>
      </c>
      <c r="S188" s="65">
        <f t="shared" ref="S188:S189" si="254">+N188+C188+Q188+R188</f>
        <v>-1638753.5399999998</v>
      </c>
      <c r="T188" s="66">
        <f t="shared" si="246"/>
        <v>1.8998938745296672</v>
      </c>
      <c r="V188" s="8"/>
      <c r="W188" s="8"/>
      <c r="X188" s="8"/>
      <c r="Y188" s="67"/>
      <c r="Z188" s="8"/>
      <c r="AA188" s="8"/>
      <c r="AB188" s="8"/>
    </row>
    <row r="189" spans="1:28" s="64" customFormat="1" ht="12.75" hidden="1" x14ac:dyDescent="0.2">
      <c r="A189" s="60" t="s">
        <v>33</v>
      </c>
      <c r="B189" s="69"/>
      <c r="C189" s="8"/>
      <c r="D189" s="191">
        <f t="shared" si="247"/>
        <v>0</v>
      </c>
      <c r="E189" s="191"/>
      <c r="F189" s="191">
        <f t="shared" si="248"/>
        <v>0</v>
      </c>
      <c r="G189" s="191"/>
      <c r="H189" s="191">
        <f>F189-G189</f>
        <v>0</v>
      </c>
      <c r="I189" s="175" t="e">
        <f>G189/F189</f>
        <v>#DIV/0!</v>
      </c>
      <c r="J189" s="241"/>
      <c r="K189" s="242"/>
      <c r="L189" s="61" t="e">
        <f t="shared" si="249"/>
        <v>#DIV/0!</v>
      </c>
      <c r="M189" s="8">
        <f t="shared" si="250"/>
        <v>0</v>
      </c>
      <c r="N189" s="8">
        <f t="shared" si="251"/>
        <v>0</v>
      </c>
      <c r="O189" s="63" t="e">
        <f>M189/F189</f>
        <v>#DIV/0!</v>
      </c>
      <c r="Q189" s="8">
        <f t="shared" si="252"/>
        <v>0</v>
      </c>
      <c r="R189" s="8">
        <f t="shared" si="253"/>
        <v>0</v>
      </c>
      <c r="S189" s="65">
        <f t="shared" si="254"/>
        <v>0</v>
      </c>
      <c r="T189" s="66" t="e">
        <f t="shared" si="246"/>
        <v>#DIV/0!</v>
      </c>
      <c r="V189" s="8"/>
      <c r="W189" s="8"/>
      <c r="X189" s="8"/>
      <c r="Y189" s="67"/>
      <c r="Z189" s="8"/>
      <c r="AA189" s="8"/>
      <c r="AB189" s="8"/>
    </row>
    <row r="190" spans="1:28" x14ac:dyDescent="0.25">
      <c r="A190" s="68"/>
      <c r="B190" s="69"/>
      <c r="C190" s="6"/>
      <c r="D190" s="187"/>
      <c r="E190" s="187"/>
      <c r="F190" s="187"/>
      <c r="G190" s="191"/>
      <c r="H190" s="187"/>
      <c r="I190" s="188"/>
      <c r="J190" s="240"/>
      <c r="K190" s="189"/>
      <c r="L190" s="50"/>
      <c r="M190" s="6"/>
      <c r="N190" s="6"/>
      <c r="O190" s="52"/>
      <c r="Q190" s="6"/>
      <c r="R190" s="6"/>
      <c r="S190" s="51"/>
      <c r="T190" s="54"/>
      <c r="V190" s="6"/>
      <c r="W190" s="6"/>
      <c r="X190" s="6"/>
      <c r="Y190" s="51"/>
      <c r="Z190" s="6"/>
      <c r="AA190" s="6"/>
      <c r="AB190" s="6"/>
    </row>
    <row r="191" spans="1:28" hidden="1" x14ac:dyDescent="0.25">
      <c r="A191" s="55" t="s">
        <v>95</v>
      </c>
      <c r="B191" s="49" t="s">
        <v>96</v>
      </c>
      <c r="C191" s="7">
        <f>SUM(C192:C194)</f>
        <v>0</v>
      </c>
      <c r="D191" s="192">
        <f>SUM(D192:D194)</f>
        <v>0</v>
      </c>
      <c r="E191" s="192">
        <f>SUM(E192:E194)</f>
        <v>0</v>
      </c>
      <c r="F191" s="190">
        <f>D191+E191</f>
        <v>0</v>
      </c>
      <c r="G191" s="190">
        <f>SUM(G192:G194)</f>
        <v>0</v>
      </c>
      <c r="H191" s="190">
        <f>F191-G191</f>
        <v>0</v>
      </c>
      <c r="I191" s="174" t="e">
        <f>G191/F191</f>
        <v>#DIV/0!</v>
      </c>
      <c r="J191" s="190">
        <f>SUM(J192:J194)</f>
        <v>0</v>
      </c>
      <c r="K191" s="190">
        <f>SUM(K192:K194)</f>
        <v>0</v>
      </c>
      <c r="L191" s="57" t="e">
        <f>(K191+J191)/F191</f>
        <v>#DIV/0!</v>
      </c>
      <c r="M191" s="56">
        <f>K191+G191+J191</f>
        <v>0</v>
      </c>
      <c r="N191" s="56">
        <f>H191-K191-J191</f>
        <v>0</v>
      </c>
      <c r="O191" s="57" t="e">
        <f>M191/F191</f>
        <v>#DIV/0!</v>
      </c>
      <c r="P191" s="58"/>
      <c r="Q191" s="56">
        <f>SUM(Q192:Q194)</f>
        <v>0</v>
      </c>
      <c r="R191" s="56">
        <f>SUM(R192:R194)</f>
        <v>0</v>
      </c>
      <c r="S191" s="59">
        <f>+N191+C191+Q191+R191</f>
        <v>0</v>
      </c>
      <c r="T191" s="57" t="e">
        <f>+M191/(Q191+F191+R191)</f>
        <v>#DIV/0!</v>
      </c>
      <c r="V191" s="7">
        <f>SUM(V192:V194)</f>
        <v>0</v>
      </c>
      <c r="W191" s="7">
        <f>SUM(W192:W194)</f>
        <v>0</v>
      </c>
      <c r="X191" s="7">
        <f>SUM(X192:X194)</f>
        <v>0</v>
      </c>
      <c r="Y191" s="51"/>
      <c r="Z191" s="7">
        <f>SUM(Z192:Z194)</f>
        <v>0</v>
      </c>
      <c r="AA191" s="7">
        <f>SUM(AA192:AA194)</f>
        <v>0</v>
      </c>
      <c r="AB191" s="7">
        <f>SUM(AB192:AB194)</f>
        <v>0</v>
      </c>
    </row>
    <row r="192" spans="1:28" s="64" customFormat="1" ht="12.75" hidden="1" x14ac:dyDescent="0.2">
      <c r="A192" s="60" t="s">
        <v>31</v>
      </c>
      <c r="B192" s="69"/>
      <c r="C192" s="8"/>
      <c r="D192" s="191">
        <f>V192+Z192</f>
        <v>0</v>
      </c>
      <c r="E192" s="191"/>
      <c r="F192" s="191">
        <f>D192+E192</f>
        <v>0</v>
      </c>
      <c r="G192" s="191"/>
      <c r="H192" s="191">
        <f>F192-G192</f>
        <v>0</v>
      </c>
      <c r="I192" s="175" t="e">
        <f>G192/F192</f>
        <v>#DIV/0!</v>
      </c>
      <c r="J192" s="241"/>
      <c r="K192" s="242"/>
      <c r="L192" s="61" t="e">
        <f>(K192+J192)/F192</f>
        <v>#DIV/0!</v>
      </c>
      <c r="M192" s="8">
        <f>K192+G192+J192</f>
        <v>0</v>
      </c>
      <c r="N192" s="8">
        <f>H192-K192-J192</f>
        <v>0</v>
      </c>
      <c r="O192" s="63" t="e">
        <f>M192/F192</f>
        <v>#DIV/0!</v>
      </c>
      <c r="Q192" s="8">
        <f>W192+AA192</f>
        <v>0</v>
      </c>
      <c r="R192" s="8">
        <f>X192+AB192</f>
        <v>0</v>
      </c>
      <c r="S192" s="65">
        <f>+N192+C192+Q192+R192</f>
        <v>0</v>
      </c>
      <c r="T192" s="66" t="e">
        <f t="shared" ref="T192:T194" si="255">+M192/(Q192+F192+R192)</f>
        <v>#DIV/0!</v>
      </c>
      <c r="V192" s="8"/>
      <c r="W192" s="8"/>
      <c r="X192" s="8"/>
      <c r="Y192" s="67"/>
      <c r="Z192" s="8"/>
      <c r="AA192" s="8"/>
      <c r="AB192" s="8"/>
    </row>
    <row r="193" spans="1:28" s="64" customFormat="1" ht="12.75" hidden="1" x14ac:dyDescent="0.2">
      <c r="A193" s="60" t="s">
        <v>32</v>
      </c>
      <c r="B193" s="69"/>
      <c r="C193" s="8"/>
      <c r="D193" s="191">
        <f t="shared" ref="D193:D194" si="256">V193+Z193</f>
        <v>0</v>
      </c>
      <c r="E193" s="191"/>
      <c r="F193" s="191">
        <f t="shared" ref="F193:F194" si="257">D193+E193</f>
        <v>0</v>
      </c>
      <c r="G193" s="191"/>
      <c r="H193" s="191">
        <f>F193-G193</f>
        <v>0</v>
      </c>
      <c r="I193" s="175" t="e">
        <f>G193/F193</f>
        <v>#DIV/0!</v>
      </c>
      <c r="J193" s="241"/>
      <c r="K193" s="242"/>
      <c r="L193" s="61" t="e">
        <f t="shared" ref="L193:L194" si="258">(K193+J193)/F193</f>
        <v>#DIV/0!</v>
      </c>
      <c r="M193" s="8">
        <f t="shared" ref="M193:M194" si="259">K193+G193+J193</f>
        <v>0</v>
      </c>
      <c r="N193" s="8">
        <f t="shared" ref="N193:N194" si="260">H193-K193-J193</f>
        <v>0</v>
      </c>
      <c r="O193" s="63" t="e">
        <f>M193/F193</f>
        <v>#DIV/0!</v>
      </c>
      <c r="Q193" s="8">
        <f t="shared" ref="Q193:Q194" si="261">W193+AA193</f>
        <v>0</v>
      </c>
      <c r="R193" s="8">
        <f t="shared" ref="R193:R194" si="262">X193+AB193</f>
        <v>0</v>
      </c>
      <c r="S193" s="65">
        <f t="shared" ref="S193:S194" si="263">+N193+C193+Q193+R193</f>
        <v>0</v>
      </c>
      <c r="T193" s="66" t="e">
        <f t="shared" si="255"/>
        <v>#DIV/0!</v>
      </c>
      <c r="V193" s="8"/>
      <c r="W193" s="8"/>
      <c r="X193" s="8"/>
      <c r="Y193" s="67"/>
      <c r="Z193" s="8"/>
      <c r="AA193" s="8"/>
      <c r="AB193" s="8"/>
    </row>
    <row r="194" spans="1:28" s="64" customFormat="1" ht="12.75" hidden="1" x14ac:dyDescent="0.2">
      <c r="A194" s="60" t="s">
        <v>33</v>
      </c>
      <c r="B194" s="69"/>
      <c r="C194" s="8"/>
      <c r="D194" s="191">
        <f t="shared" si="256"/>
        <v>0</v>
      </c>
      <c r="E194" s="191"/>
      <c r="F194" s="191">
        <f t="shared" si="257"/>
        <v>0</v>
      </c>
      <c r="G194" s="191"/>
      <c r="H194" s="191">
        <f>F194-G194</f>
        <v>0</v>
      </c>
      <c r="I194" s="175" t="e">
        <f>G194/F194</f>
        <v>#DIV/0!</v>
      </c>
      <c r="J194" s="241"/>
      <c r="K194" s="242"/>
      <c r="L194" s="61" t="e">
        <f t="shared" si="258"/>
        <v>#DIV/0!</v>
      </c>
      <c r="M194" s="8">
        <f t="shared" si="259"/>
        <v>0</v>
      </c>
      <c r="N194" s="8">
        <f t="shared" si="260"/>
        <v>0</v>
      </c>
      <c r="O194" s="63" t="e">
        <f>M194/F194</f>
        <v>#DIV/0!</v>
      </c>
      <c r="Q194" s="8">
        <f t="shared" si="261"/>
        <v>0</v>
      </c>
      <c r="R194" s="8">
        <f t="shared" si="262"/>
        <v>0</v>
      </c>
      <c r="S194" s="65">
        <f t="shared" si="263"/>
        <v>0</v>
      </c>
      <c r="T194" s="66" t="e">
        <f t="shared" si="255"/>
        <v>#DIV/0!</v>
      </c>
      <c r="V194" s="8"/>
      <c r="W194" s="8"/>
      <c r="X194" s="8"/>
      <c r="Y194" s="67"/>
      <c r="Z194" s="8"/>
      <c r="AA194" s="8"/>
      <c r="AB194" s="8"/>
    </row>
    <row r="195" spans="1:28" hidden="1" x14ac:dyDescent="0.25">
      <c r="A195" s="68"/>
      <c r="B195" s="69"/>
      <c r="C195" s="6"/>
      <c r="D195" s="187"/>
      <c r="E195" s="187"/>
      <c r="F195" s="187"/>
      <c r="G195" s="191"/>
      <c r="H195" s="187"/>
      <c r="I195" s="188"/>
      <c r="J195" s="240"/>
      <c r="K195" s="189"/>
      <c r="L195" s="50"/>
      <c r="M195" s="6"/>
      <c r="N195" s="6"/>
      <c r="O195" s="52"/>
      <c r="Q195" s="6"/>
      <c r="R195" s="6"/>
      <c r="S195" s="51"/>
      <c r="T195" s="54"/>
      <c r="V195" s="6"/>
      <c r="W195" s="6"/>
      <c r="X195" s="6"/>
      <c r="Y195" s="51"/>
      <c r="Z195" s="6"/>
      <c r="AA195" s="6"/>
      <c r="AB195" s="6"/>
    </row>
    <row r="196" spans="1:28" x14ac:dyDescent="0.25">
      <c r="A196" s="55" t="s">
        <v>97</v>
      </c>
      <c r="B196" s="49" t="s">
        <v>98</v>
      </c>
      <c r="C196" s="7">
        <f>SUM(C197:C199)</f>
        <v>0</v>
      </c>
      <c r="D196" s="192">
        <f>SUM(D197:D199)</f>
        <v>0</v>
      </c>
      <c r="E196" s="192">
        <f>SUM(E197:E199)</f>
        <v>3618000</v>
      </c>
      <c r="F196" s="190">
        <f>D196+E196</f>
        <v>3618000</v>
      </c>
      <c r="G196" s="190">
        <f>SUM(G197:G199)</f>
        <v>1204571.44</v>
      </c>
      <c r="H196" s="190">
        <f>F196-G196</f>
        <v>2413428.56</v>
      </c>
      <c r="I196" s="174">
        <f>G196/F196</f>
        <v>0.33293848535102266</v>
      </c>
      <c r="J196" s="190">
        <f>SUM(J197:J199)</f>
        <v>3175467.13</v>
      </c>
      <c r="K196" s="190">
        <f>SUM(K197:K199)</f>
        <v>733231.33</v>
      </c>
      <c r="L196" s="57">
        <f>(K196+J196)/F196</f>
        <v>1.0803478330569376</v>
      </c>
      <c r="M196" s="56">
        <f>K196+G196+J196</f>
        <v>5113269.9000000004</v>
      </c>
      <c r="N196" s="56">
        <f>H196-K196-J196</f>
        <v>-1495269.9</v>
      </c>
      <c r="O196" s="57">
        <f>M196/F196</f>
        <v>1.4132863184079603</v>
      </c>
      <c r="P196" s="58"/>
      <c r="Q196" s="56">
        <f>SUM(Q197:Q199)</f>
        <v>0</v>
      </c>
      <c r="R196" s="56">
        <f>SUM(R197:R199)</f>
        <v>0</v>
      </c>
      <c r="S196" s="59">
        <f>+N196+C196+Q196+R196</f>
        <v>-1495269.9</v>
      </c>
      <c r="T196" s="57">
        <f>+M196/(Q196+F196+R196)</f>
        <v>1.4132863184079603</v>
      </c>
      <c r="V196" s="7">
        <f>SUM(V197:V199)</f>
        <v>0</v>
      </c>
      <c r="W196" s="7">
        <f>SUM(W197:W199)</f>
        <v>0</v>
      </c>
      <c r="X196" s="7">
        <f>SUM(X197:X199)</f>
        <v>0</v>
      </c>
      <c r="Y196" s="51"/>
      <c r="Z196" s="7">
        <f>SUM(Z197:Z199)</f>
        <v>0</v>
      </c>
      <c r="AA196" s="7">
        <f>SUM(AA197:AA199)</f>
        <v>0</v>
      </c>
      <c r="AB196" s="7">
        <f>SUM(AB197:AB199)</f>
        <v>0</v>
      </c>
    </row>
    <row r="197" spans="1:28" s="64" customFormat="1" ht="12.75" hidden="1" x14ac:dyDescent="0.2">
      <c r="A197" s="60" t="s">
        <v>31</v>
      </c>
      <c r="B197" s="69"/>
      <c r="C197" s="8"/>
      <c r="D197" s="191">
        <f>V197+Z197</f>
        <v>0</v>
      </c>
      <c r="E197" s="191"/>
      <c r="F197" s="191">
        <f>D197+E197</f>
        <v>0</v>
      </c>
      <c r="G197" s="191"/>
      <c r="H197" s="191">
        <f>F197-G197</f>
        <v>0</v>
      </c>
      <c r="I197" s="175" t="e">
        <f>G197/F197</f>
        <v>#DIV/0!</v>
      </c>
      <c r="J197" s="241"/>
      <c r="K197" s="242"/>
      <c r="L197" s="61" t="e">
        <f>(K197+J197)/F197</f>
        <v>#DIV/0!</v>
      </c>
      <c r="M197" s="8">
        <f>K197+G197+J197</f>
        <v>0</v>
      </c>
      <c r="N197" s="8">
        <f>H197-K197-J197</f>
        <v>0</v>
      </c>
      <c r="O197" s="63" t="e">
        <f>M197/F197</f>
        <v>#DIV/0!</v>
      </c>
      <c r="Q197" s="8">
        <f>W197+AA197</f>
        <v>0</v>
      </c>
      <c r="R197" s="8">
        <f>X197+AB197</f>
        <v>0</v>
      </c>
      <c r="S197" s="65">
        <f>+N197+C197+Q197+R197</f>
        <v>0</v>
      </c>
      <c r="T197" s="66" t="e">
        <f t="shared" ref="T197:T199" si="264">+M197/(Q197+F197+R197)</f>
        <v>#DIV/0!</v>
      </c>
      <c r="V197" s="8"/>
      <c r="W197" s="8"/>
      <c r="X197" s="8"/>
      <c r="Y197" s="67"/>
      <c r="Z197" s="8"/>
      <c r="AA197" s="8"/>
      <c r="AB197" s="8"/>
    </row>
    <row r="198" spans="1:28" s="64" customFormat="1" ht="12.75" x14ac:dyDescent="0.2">
      <c r="A198" s="60" t="s">
        <v>32</v>
      </c>
      <c r="B198" s="69"/>
      <c r="C198" s="8"/>
      <c r="D198" s="191">
        <f t="shared" ref="D198:D199" si="265">V198+Z198</f>
        <v>0</v>
      </c>
      <c r="E198" s="191">
        <v>3618000</v>
      </c>
      <c r="F198" s="191">
        <f t="shared" ref="F198:F199" si="266">D198+E198</f>
        <v>3618000</v>
      </c>
      <c r="G198" s="191">
        <v>1204571.44</v>
      </c>
      <c r="H198" s="191">
        <f>F198-G198</f>
        <v>2413428.56</v>
      </c>
      <c r="I198" s="175">
        <f>G198/F198</f>
        <v>0.33293848535102266</v>
      </c>
      <c r="J198" s="241">
        <v>3175467.13</v>
      </c>
      <c r="K198" s="242">
        <v>733231.33</v>
      </c>
      <c r="L198" s="61">
        <f t="shared" ref="L198:L199" si="267">(K198+J198)/F198</f>
        <v>1.0803478330569376</v>
      </c>
      <c r="M198" s="8">
        <f t="shared" ref="M198:M199" si="268">K198+G198+J198</f>
        <v>5113269.9000000004</v>
      </c>
      <c r="N198" s="8">
        <f t="shared" ref="N198:N199" si="269">H198-K198-J198</f>
        <v>-1495269.9</v>
      </c>
      <c r="O198" s="63">
        <f>M198/F198</f>
        <v>1.4132863184079603</v>
      </c>
      <c r="Q198" s="8">
        <f t="shared" ref="Q198:Q199" si="270">W198+AA198</f>
        <v>0</v>
      </c>
      <c r="R198" s="8">
        <f t="shared" ref="R198:R199" si="271">X198+AB198</f>
        <v>0</v>
      </c>
      <c r="S198" s="65">
        <f t="shared" ref="S198:S199" si="272">+N198+C198+Q198+R198</f>
        <v>-1495269.9</v>
      </c>
      <c r="T198" s="66">
        <f t="shared" si="264"/>
        <v>1.4132863184079603</v>
      </c>
      <c r="V198" s="8"/>
      <c r="W198" s="8"/>
      <c r="X198" s="8"/>
      <c r="Y198" s="67"/>
      <c r="Z198" s="8"/>
      <c r="AA198" s="8"/>
      <c r="AB198" s="8"/>
    </row>
    <row r="199" spans="1:28" s="64" customFormat="1" ht="12.75" hidden="1" x14ac:dyDescent="0.2">
      <c r="A199" s="60" t="s">
        <v>33</v>
      </c>
      <c r="B199" s="69"/>
      <c r="C199" s="8"/>
      <c r="D199" s="191">
        <f t="shared" si="265"/>
        <v>0</v>
      </c>
      <c r="E199" s="191"/>
      <c r="F199" s="191">
        <f t="shared" si="266"/>
        <v>0</v>
      </c>
      <c r="G199" s="191"/>
      <c r="H199" s="191">
        <f>F199-G199</f>
        <v>0</v>
      </c>
      <c r="I199" s="175" t="e">
        <f>G199/F199</f>
        <v>#DIV/0!</v>
      </c>
      <c r="J199" s="241"/>
      <c r="K199" s="242"/>
      <c r="L199" s="61" t="e">
        <f t="shared" si="267"/>
        <v>#DIV/0!</v>
      </c>
      <c r="M199" s="8">
        <f t="shared" si="268"/>
        <v>0</v>
      </c>
      <c r="N199" s="8">
        <f t="shared" si="269"/>
        <v>0</v>
      </c>
      <c r="O199" s="63" t="e">
        <f>M199/F199</f>
        <v>#DIV/0!</v>
      </c>
      <c r="Q199" s="8">
        <f t="shared" si="270"/>
        <v>0</v>
      </c>
      <c r="R199" s="8">
        <f t="shared" si="271"/>
        <v>0</v>
      </c>
      <c r="S199" s="65">
        <f t="shared" si="272"/>
        <v>0</v>
      </c>
      <c r="T199" s="66" t="e">
        <f t="shared" si="264"/>
        <v>#DIV/0!</v>
      </c>
      <c r="V199" s="8"/>
      <c r="W199" s="8"/>
      <c r="X199" s="8"/>
      <c r="Y199" s="67"/>
      <c r="Z199" s="8"/>
      <c r="AA199" s="8"/>
      <c r="AB199" s="8"/>
    </row>
    <row r="200" spans="1:28" hidden="1" x14ac:dyDescent="0.25">
      <c r="A200" s="68"/>
      <c r="B200" s="69"/>
      <c r="C200" s="6"/>
      <c r="D200" s="187"/>
      <c r="E200" s="187"/>
      <c r="F200" s="187"/>
      <c r="G200" s="191"/>
      <c r="H200" s="187"/>
      <c r="I200" s="188"/>
      <c r="J200" s="240"/>
      <c r="K200" s="189"/>
      <c r="L200" s="50"/>
      <c r="M200" s="6"/>
      <c r="N200" s="6"/>
      <c r="O200" s="52"/>
      <c r="Q200" s="6"/>
      <c r="R200" s="6"/>
      <c r="S200" s="51"/>
      <c r="T200" s="54"/>
      <c r="V200" s="6"/>
      <c r="W200" s="6"/>
      <c r="X200" s="6"/>
      <c r="Y200" s="51"/>
      <c r="Z200" s="6"/>
      <c r="AA200" s="6"/>
      <c r="AB200" s="6"/>
    </row>
    <row r="201" spans="1:28" ht="30" hidden="1" x14ac:dyDescent="0.25">
      <c r="A201" s="55" t="s">
        <v>99</v>
      </c>
      <c r="B201" s="69"/>
      <c r="C201" s="6">
        <f>SUM(C202:C204)</f>
        <v>0</v>
      </c>
      <c r="D201" s="192">
        <f>SUM(D202:D204)</f>
        <v>0</v>
      </c>
      <c r="E201" s="187">
        <f>SUM(E202:E204)</f>
        <v>0</v>
      </c>
      <c r="F201" s="190">
        <f>D201+E201</f>
        <v>0</v>
      </c>
      <c r="G201" s="190">
        <f>SUM(G202:G204)</f>
        <v>0</v>
      </c>
      <c r="H201" s="190">
        <f>F201-G201</f>
        <v>0</v>
      </c>
      <c r="I201" s="174" t="e">
        <f>G201/F201</f>
        <v>#DIV/0!</v>
      </c>
      <c r="J201" s="190">
        <f>SUM(J202:J204)</f>
        <v>0</v>
      </c>
      <c r="K201" s="190">
        <f>SUM(K202:K204)</f>
        <v>0</v>
      </c>
      <c r="L201" s="57" t="e">
        <f>(K201+J201)/F201</f>
        <v>#DIV/0!</v>
      </c>
      <c r="M201" s="56">
        <f>K201+G201+J201</f>
        <v>0</v>
      </c>
      <c r="N201" s="56">
        <f>H201-K201-J201</f>
        <v>0</v>
      </c>
      <c r="O201" s="57" t="e">
        <f>M201/F201</f>
        <v>#DIV/0!</v>
      </c>
      <c r="P201" s="58"/>
      <c r="Q201" s="56">
        <f>SUM(Q202:Q204)</f>
        <v>0</v>
      </c>
      <c r="R201" s="56">
        <f>SUM(R202:R204)</f>
        <v>0</v>
      </c>
      <c r="S201" s="59">
        <f>+N201+C201+Q201+R201</f>
        <v>0</v>
      </c>
      <c r="T201" s="57" t="e">
        <f>+M201/(Q201+F201+R201)</f>
        <v>#DIV/0!</v>
      </c>
      <c r="V201" s="7">
        <f>SUM(V202:V204)</f>
        <v>0</v>
      </c>
      <c r="W201" s="7">
        <f>SUM(W202:W204)</f>
        <v>0</v>
      </c>
      <c r="X201" s="7">
        <f>SUM(X202:X204)</f>
        <v>0</v>
      </c>
      <c r="Y201" s="51"/>
      <c r="Z201" s="7">
        <f>SUM(Z202:Z204)</f>
        <v>0</v>
      </c>
      <c r="AA201" s="7">
        <f>SUM(AA202:AA204)</f>
        <v>0</v>
      </c>
      <c r="AB201" s="7">
        <f>SUM(AB202:AB204)</f>
        <v>0</v>
      </c>
    </row>
    <row r="202" spans="1:28" s="64" customFormat="1" ht="12.75" hidden="1" x14ac:dyDescent="0.2">
      <c r="A202" s="60" t="s">
        <v>31</v>
      </c>
      <c r="B202" s="69"/>
      <c r="C202" s="8"/>
      <c r="D202" s="191">
        <f>V202+Z202</f>
        <v>0</v>
      </c>
      <c r="E202" s="191"/>
      <c r="F202" s="191">
        <f>D202+E202</f>
        <v>0</v>
      </c>
      <c r="G202" s="191"/>
      <c r="H202" s="191">
        <f>F202-G202</f>
        <v>0</v>
      </c>
      <c r="I202" s="175" t="e">
        <f>G202/F202</f>
        <v>#DIV/0!</v>
      </c>
      <c r="J202" s="241"/>
      <c r="K202" s="242"/>
      <c r="L202" s="61" t="e">
        <f>(K202+J202)/F202</f>
        <v>#DIV/0!</v>
      </c>
      <c r="M202" s="8">
        <f>K202+G202+J202</f>
        <v>0</v>
      </c>
      <c r="N202" s="8">
        <f>H202-K202-J202</f>
        <v>0</v>
      </c>
      <c r="O202" s="63" t="e">
        <f>M202/F202</f>
        <v>#DIV/0!</v>
      </c>
      <c r="Q202" s="8">
        <f>W202+AA202</f>
        <v>0</v>
      </c>
      <c r="R202" s="8">
        <f>X202+AB202</f>
        <v>0</v>
      </c>
      <c r="S202" s="65">
        <f>+N202+C202+Q202+R202</f>
        <v>0</v>
      </c>
      <c r="T202" s="66" t="e">
        <f t="shared" ref="T202:T204" si="273">+M202/(Q202+F202+R202)</f>
        <v>#DIV/0!</v>
      </c>
      <c r="V202" s="8"/>
      <c r="W202" s="8"/>
      <c r="X202" s="8"/>
      <c r="Y202" s="67"/>
      <c r="Z202" s="8"/>
      <c r="AA202" s="8"/>
      <c r="AB202" s="8"/>
    </row>
    <row r="203" spans="1:28" s="64" customFormat="1" ht="12.75" hidden="1" x14ac:dyDescent="0.2">
      <c r="A203" s="60" t="s">
        <v>32</v>
      </c>
      <c r="B203" s="69"/>
      <c r="C203" s="8"/>
      <c r="D203" s="191">
        <f t="shared" ref="D203:D204" si="274">V203+Z203</f>
        <v>0</v>
      </c>
      <c r="E203" s="191"/>
      <c r="F203" s="191">
        <f t="shared" ref="F203:F204" si="275">D203+E203</f>
        <v>0</v>
      </c>
      <c r="G203" s="191"/>
      <c r="H203" s="191">
        <f>F203-G203</f>
        <v>0</v>
      </c>
      <c r="I203" s="175" t="e">
        <f>G203/F203</f>
        <v>#DIV/0!</v>
      </c>
      <c r="J203" s="241"/>
      <c r="K203" s="242"/>
      <c r="L203" s="61" t="e">
        <f t="shared" ref="L203:L204" si="276">(K203+J203)/F203</f>
        <v>#DIV/0!</v>
      </c>
      <c r="M203" s="8">
        <f t="shared" ref="M203:M204" si="277">K203+G203+J203</f>
        <v>0</v>
      </c>
      <c r="N203" s="8">
        <f t="shared" ref="N203:N204" si="278">H203-K203-J203</f>
        <v>0</v>
      </c>
      <c r="O203" s="63" t="e">
        <f>M203/F203</f>
        <v>#DIV/0!</v>
      </c>
      <c r="Q203" s="8">
        <f t="shared" ref="Q203:Q204" si="279">W203+AA203</f>
        <v>0</v>
      </c>
      <c r="R203" s="8">
        <f t="shared" ref="R203:R204" si="280">X203+AB203</f>
        <v>0</v>
      </c>
      <c r="S203" s="65">
        <f t="shared" ref="S203:S204" si="281">+N203+C203+Q203+R203</f>
        <v>0</v>
      </c>
      <c r="T203" s="66" t="e">
        <f t="shared" si="273"/>
        <v>#DIV/0!</v>
      </c>
      <c r="V203" s="8"/>
      <c r="W203" s="8"/>
      <c r="X203" s="8"/>
      <c r="Y203" s="67"/>
      <c r="Z203" s="8"/>
      <c r="AA203" s="8"/>
      <c r="AB203" s="8"/>
    </row>
    <row r="204" spans="1:28" s="64" customFormat="1" ht="12.75" hidden="1" x14ac:dyDescent="0.2">
      <c r="A204" s="60" t="s">
        <v>33</v>
      </c>
      <c r="B204" s="69"/>
      <c r="C204" s="8"/>
      <c r="D204" s="191">
        <f t="shared" si="274"/>
        <v>0</v>
      </c>
      <c r="E204" s="191"/>
      <c r="F204" s="191">
        <f t="shared" si="275"/>
        <v>0</v>
      </c>
      <c r="G204" s="191"/>
      <c r="H204" s="191">
        <f>F204-G204</f>
        <v>0</v>
      </c>
      <c r="I204" s="175" t="e">
        <f>G204/F204</f>
        <v>#DIV/0!</v>
      </c>
      <c r="J204" s="241"/>
      <c r="K204" s="242"/>
      <c r="L204" s="61" t="e">
        <f t="shared" si="276"/>
        <v>#DIV/0!</v>
      </c>
      <c r="M204" s="8">
        <f t="shared" si="277"/>
        <v>0</v>
      </c>
      <c r="N204" s="8">
        <f t="shared" si="278"/>
        <v>0</v>
      </c>
      <c r="O204" s="63" t="e">
        <f>M204/F204</f>
        <v>#DIV/0!</v>
      </c>
      <c r="Q204" s="8">
        <f t="shared" si="279"/>
        <v>0</v>
      </c>
      <c r="R204" s="8">
        <f t="shared" si="280"/>
        <v>0</v>
      </c>
      <c r="S204" s="65">
        <f t="shared" si="281"/>
        <v>0</v>
      </c>
      <c r="T204" s="66" t="e">
        <f t="shared" si="273"/>
        <v>#DIV/0!</v>
      </c>
      <c r="V204" s="8"/>
      <c r="W204" s="8"/>
      <c r="X204" s="8"/>
      <c r="Y204" s="67"/>
      <c r="Z204" s="8"/>
      <c r="AA204" s="8"/>
      <c r="AB204" s="8"/>
    </row>
    <row r="205" spans="1:28" hidden="1" x14ac:dyDescent="0.25">
      <c r="A205" s="68"/>
      <c r="B205" s="69"/>
      <c r="C205" s="6"/>
      <c r="D205" s="187"/>
      <c r="E205" s="187"/>
      <c r="F205" s="187"/>
      <c r="G205" s="187"/>
      <c r="H205" s="187"/>
      <c r="I205" s="188"/>
      <c r="J205" s="240"/>
      <c r="K205" s="189"/>
      <c r="L205" s="50"/>
      <c r="M205" s="6"/>
      <c r="N205" s="6"/>
      <c r="O205" s="52"/>
      <c r="Q205" s="6"/>
      <c r="R205" s="6"/>
      <c r="S205" s="51"/>
      <c r="T205" s="54"/>
      <c r="V205" s="6"/>
      <c r="W205" s="6"/>
      <c r="X205" s="6"/>
      <c r="Y205" s="51"/>
      <c r="Z205" s="6"/>
      <c r="AA205" s="6"/>
      <c r="AB205" s="6"/>
    </row>
    <row r="206" spans="1:28" x14ac:dyDescent="0.25">
      <c r="A206" s="48"/>
      <c r="B206" s="49"/>
      <c r="C206" s="6"/>
      <c r="D206" s="187"/>
      <c r="E206" s="187"/>
      <c r="F206" s="187"/>
      <c r="G206" s="187"/>
      <c r="H206" s="187"/>
      <c r="I206" s="188"/>
      <c r="J206" s="240"/>
      <c r="K206" s="189"/>
      <c r="L206" s="50"/>
      <c r="M206" s="6"/>
      <c r="N206" s="6"/>
      <c r="O206" s="52"/>
      <c r="Q206" s="6"/>
      <c r="R206" s="6"/>
      <c r="S206" s="51"/>
      <c r="T206" s="54"/>
      <c r="V206" s="6"/>
      <c r="W206" s="6"/>
      <c r="X206" s="6"/>
      <c r="Y206" s="51"/>
      <c r="Z206" s="6"/>
      <c r="AA206" s="6"/>
      <c r="AB206" s="6"/>
    </row>
    <row r="207" spans="1:28" ht="45" x14ac:dyDescent="0.25">
      <c r="A207" s="55" t="s">
        <v>100</v>
      </c>
      <c r="B207" s="49" t="s">
        <v>101</v>
      </c>
      <c r="C207" s="7">
        <f>SUM(C208:C210)</f>
        <v>0</v>
      </c>
      <c r="D207" s="192">
        <f>SUM(D208:D210)</f>
        <v>0</v>
      </c>
      <c r="E207" s="192">
        <f>SUM(E208:E210)</f>
        <v>668332</v>
      </c>
      <c r="F207" s="190">
        <f>D207+E207</f>
        <v>668332</v>
      </c>
      <c r="G207" s="190">
        <f>SUM(G208:G210)</f>
        <v>15449.28</v>
      </c>
      <c r="H207" s="190">
        <f>F207-G207</f>
        <v>652882.72</v>
      </c>
      <c r="I207" s="174">
        <f>G207/F207</f>
        <v>2.3116175792869412E-2</v>
      </c>
      <c r="J207" s="190">
        <f>SUM(J208:J210)</f>
        <v>541597.26</v>
      </c>
      <c r="K207" s="190">
        <f>SUM(K208:K210)</f>
        <v>20267</v>
      </c>
      <c r="L207" s="57">
        <f>(K207+J207)/F207</f>
        <v>0.84069633056624549</v>
      </c>
      <c r="M207" s="56">
        <f>K207+G207+J207</f>
        <v>577313.54</v>
      </c>
      <c r="N207" s="56">
        <f>H207-K207-J207</f>
        <v>91018.459999999963</v>
      </c>
      <c r="O207" s="57">
        <f>M207/F207</f>
        <v>0.863812506359115</v>
      </c>
      <c r="P207" s="58"/>
      <c r="Q207" s="56">
        <f>SUM(Q208:Q210)</f>
        <v>0</v>
      </c>
      <c r="R207" s="56">
        <f>SUM(R208:R210)</f>
        <v>0</v>
      </c>
      <c r="S207" s="59">
        <f>+N207+C207+Q207+R207</f>
        <v>91018.459999999963</v>
      </c>
      <c r="T207" s="57">
        <f>+M207/(Q207+F207+R207)</f>
        <v>0.863812506359115</v>
      </c>
      <c r="V207" s="7">
        <f>SUM(V208:V210)</f>
        <v>0</v>
      </c>
      <c r="W207" s="7">
        <f>SUM(W208:W210)</f>
        <v>0</v>
      </c>
      <c r="X207" s="7">
        <f>SUM(X208:X210)</f>
        <v>0</v>
      </c>
      <c r="Y207" s="51"/>
      <c r="Z207" s="7">
        <f>SUM(Z208:Z210)</f>
        <v>0</v>
      </c>
      <c r="AA207" s="7">
        <f>SUM(AA208:AA210)</f>
        <v>0</v>
      </c>
      <c r="AB207" s="7">
        <f>SUM(AB208:AB210)</f>
        <v>0</v>
      </c>
    </row>
    <row r="208" spans="1:28" s="64" customFormat="1" ht="12.75" hidden="1" x14ac:dyDescent="0.2">
      <c r="A208" s="60" t="s">
        <v>31</v>
      </c>
      <c r="B208" s="69"/>
      <c r="C208" s="8"/>
      <c r="D208" s="191">
        <f>V208+Z208</f>
        <v>0</v>
      </c>
      <c r="E208" s="191"/>
      <c r="F208" s="191">
        <f>D208+E208</f>
        <v>0</v>
      </c>
      <c r="G208" s="191"/>
      <c r="H208" s="191">
        <f>F208-G208</f>
        <v>0</v>
      </c>
      <c r="I208" s="175" t="e">
        <f>G208/F208</f>
        <v>#DIV/0!</v>
      </c>
      <c r="J208" s="241"/>
      <c r="K208" s="242"/>
      <c r="L208" s="61" t="e">
        <f>(K208+J208)/F208</f>
        <v>#DIV/0!</v>
      </c>
      <c r="M208" s="8">
        <f>K208+G208+J208</f>
        <v>0</v>
      </c>
      <c r="N208" s="8">
        <f>H208-K208-J208</f>
        <v>0</v>
      </c>
      <c r="O208" s="63" t="e">
        <f>M208/F208</f>
        <v>#DIV/0!</v>
      </c>
      <c r="Q208" s="8">
        <f>W208+AA208</f>
        <v>0</v>
      </c>
      <c r="R208" s="8">
        <f>X208+AB208</f>
        <v>0</v>
      </c>
      <c r="S208" s="65">
        <f>+N208+C208+Q208+R208</f>
        <v>0</v>
      </c>
      <c r="T208" s="66" t="e">
        <f t="shared" ref="T208:T210" si="282">+M208/(Q208+F208+R208)</f>
        <v>#DIV/0!</v>
      </c>
      <c r="V208" s="8"/>
      <c r="W208" s="8"/>
      <c r="X208" s="8"/>
      <c r="Y208" s="67"/>
      <c r="Z208" s="8"/>
      <c r="AA208" s="8"/>
      <c r="AB208" s="8"/>
    </row>
    <row r="209" spans="1:28" s="64" customFormat="1" ht="12.75" x14ac:dyDescent="0.2">
      <c r="A209" s="60" t="s">
        <v>102</v>
      </c>
      <c r="B209" s="69"/>
      <c r="C209" s="8"/>
      <c r="D209" s="191">
        <f t="shared" ref="D209:D210" si="283">V209+Z209</f>
        <v>0</v>
      </c>
      <c r="E209" s="191">
        <v>668332</v>
      </c>
      <c r="F209" s="191">
        <f t="shared" ref="F209:F210" si="284">D209+E209</f>
        <v>668332</v>
      </c>
      <c r="G209" s="191">
        <v>15449.28</v>
      </c>
      <c r="H209" s="191">
        <f>F209-G209</f>
        <v>652882.72</v>
      </c>
      <c r="I209" s="175">
        <f>G209/F209</f>
        <v>2.3116175792869412E-2</v>
      </c>
      <c r="J209" s="241">
        <v>541597.26</v>
      </c>
      <c r="K209" s="242">
        <v>20267</v>
      </c>
      <c r="L209" s="61">
        <f t="shared" ref="L209:L210" si="285">(K209+J209)/F209</f>
        <v>0.84069633056624549</v>
      </c>
      <c r="M209" s="8">
        <f t="shared" ref="M209:M210" si="286">K209+G209+J209</f>
        <v>577313.54</v>
      </c>
      <c r="N209" s="8">
        <f t="shared" ref="N209:N210" si="287">H209-K209-J209</f>
        <v>91018.459999999963</v>
      </c>
      <c r="O209" s="63">
        <f>M209/F209</f>
        <v>0.863812506359115</v>
      </c>
      <c r="Q209" s="8">
        <f t="shared" ref="Q209:Q210" si="288">W209+AA209</f>
        <v>0</v>
      </c>
      <c r="R209" s="8">
        <f t="shared" ref="R209:R210" si="289">X209+AB209</f>
        <v>0</v>
      </c>
      <c r="S209" s="65">
        <f t="shared" ref="S209:S210" si="290">+N209+C209+Q209+R209</f>
        <v>91018.459999999963</v>
      </c>
      <c r="T209" s="66">
        <f t="shared" si="282"/>
        <v>0.863812506359115</v>
      </c>
      <c r="V209" s="8"/>
      <c r="W209" s="8"/>
      <c r="X209" s="8"/>
      <c r="Y209" s="67"/>
      <c r="Z209" s="8"/>
      <c r="AA209" s="8"/>
      <c r="AB209" s="8"/>
    </row>
    <row r="210" spans="1:28" s="64" customFormat="1" ht="12.75" hidden="1" x14ac:dyDescent="0.2">
      <c r="A210" s="60" t="s">
        <v>103</v>
      </c>
      <c r="B210" s="69"/>
      <c r="C210" s="8"/>
      <c r="D210" s="191">
        <f t="shared" si="283"/>
        <v>0</v>
      </c>
      <c r="E210" s="191"/>
      <c r="F210" s="191">
        <f t="shared" si="284"/>
        <v>0</v>
      </c>
      <c r="G210" s="191"/>
      <c r="H210" s="191">
        <f>F210-G210</f>
        <v>0</v>
      </c>
      <c r="I210" s="175" t="e">
        <f>G210/F210</f>
        <v>#DIV/0!</v>
      </c>
      <c r="J210" s="241"/>
      <c r="K210" s="242"/>
      <c r="L210" s="61" t="e">
        <f t="shared" si="285"/>
        <v>#DIV/0!</v>
      </c>
      <c r="M210" s="8">
        <f t="shared" si="286"/>
        <v>0</v>
      </c>
      <c r="N210" s="8">
        <f t="shared" si="287"/>
        <v>0</v>
      </c>
      <c r="O210" s="63" t="e">
        <f>M210/F210</f>
        <v>#DIV/0!</v>
      </c>
      <c r="Q210" s="8">
        <f t="shared" si="288"/>
        <v>0</v>
      </c>
      <c r="R210" s="8">
        <f t="shared" si="289"/>
        <v>0</v>
      </c>
      <c r="S210" s="65">
        <f t="shared" si="290"/>
        <v>0</v>
      </c>
      <c r="T210" s="66" t="e">
        <f t="shared" si="282"/>
        <v>#DIV/0!</v>
      </c>
      <c r="V210" s="8"/>
      <c r="W210" s="8"/>
      <c r="X210" s="8"/>
      <c r="Y210" s="67"/>
      <c r="Z210" s="8"/>
      <c r="AA210" s="8"/>
      <c r="AB210" s="8"/>
    </row>
    <row r="211" spans="1:28" x14ac:dyDescent="0.25">
      <c r="A211" s="68"/>
      <c r="B211" s="69"/>
      <c r="C211" s="6"/>
      <c r="D211" s="187"/>
      <c r="E211" s="187"/>
      <c r="F211" s="187"/>
      <c r="G211" s="191"/>
      <c r="H211" s="187"/>
      <c r="I211" s="188"/>
      <c r="J211" s="240"/>
      <c r="K211" s="189"/>
      <c r="L211" s="50"/>
      <c r="M211" s="6"/>
      <c r="N211" s="6"/>
      <c r="O211" s="52"/>
      <c r="Q211" s="6"/>
      <c r="R211" s="6"/>
      <c r="S211" s="51"/>
      <c r="T211" s="54"/>
      <c r="V211" s="6"/>
      <c r="W211" s="6"/>
      <c r="X211" s="6"/>
      <c r="Y211" s="51"/>
      <c r="Z211" s="6"/>
      <c r="AA211" s="6"/>
      <c r="AB211" s="6"/>
    </row>
    <row r="212" spans="1:28" x14ac:dyDescent="0.25">
      <c r="A212" s="48" t="s">
        <v>104</v>
      </c>
      <c r="B212" s="49"/>
      <c r="C212" s="6"/>
      <c r="D212" s="187"/>
      <c r="E212" s="187"/>
      <c r="F212" s="187"/>
      <c r="G212" s="187"/>
      <c r="H212" s="187"/>
      <c r="I212" s="188"/>
      <c r="J212" s="240"/>
      <c r="K212" s="189"/>
      <c r="L212" s="50"/>
      <c r="M212" s="6"/>
      <c r="N212" s="6"/>
      <c r="O212" s="52"/>
      <c r="Q212" s="6"/>
      <c r="R212" s="6"/>
      <c r="S212" s="51"/>
      <c r="T212" s="54"/>
      <c r="V212" s="6"/>
      <c r="W212" s="6"/>
      <c r="X212" s="6"/>
      <c r="Y212" s="51"/>
      <c r="Z212" s="6"/>
      <c r="AA212" s="6"/>
      <c r="AB212" s="6"/>
    </row>
    <row r="213" spans="1:28" ht="45" x14ac:dyDescent="0.25">
      <c r="A213" s="55" t="s">
        <v>105</v>
      </c>
      <c r="B213" s="49" t="s">
        <v>106</v>
      </c>
      <c r="C213" s="7">
        <f>SUM(C214:C216)</f>
        <v>0</v>
      </c>
      <c r="D213" s="192">
        <f>SUM(D214:D216)</f>
        <v>0</v>
      </c>
      <c r="E213" s="192">
        <f>SUM(E214:E216)</f>
        <v>0</v>
      </c>
      <c r="F213" s="190">
        <f>D213+E213</f>
        <v>0</v>
      </c>
      <c r="G213" s="190">
        <f>SUM(G214:G216)</f>
        <v>0</v>
      </c>
      <c r="H213" s="190">
        <f>F213-G213</f>
        <v>0</v>
      </c>
      <c r="I213" s="174" t="e">
        <f>G213/F213</f>
        <v>#DIV/0!</v>
      </c>
      <c r="J213" s="190"/>
      <c r="K213" s="190">
        <f>SUM(K214:K216)</f>
        <v>16276</v>
      </c>
      <c r="L213" s="57" t="e">
        <f>(K213+J213)/F213</f>
        <v>#DIV/0!</v>
      </c>
      <c r="M213" s="56">
        <f>K213+G213+J213</f>
        <v>16276</v>
      </c>
      <c r="N213" s="56">
        <f>H213-K213-J213</f>
        <v>-16276</v>
      </c>
      <c r="O213" s="57" t="e">
        <f>M213/F213</f>
        <v>#DIV/0!</v>
      </c>
      <c r="P213" s="58"/>
      <c r="Q213" s="56">
        <f>SUM(Q214:Q216)</f>
        <v>0</v>
      </c>
      <c r="R213" s="56">
        <f>SUM(R214:R216)</f>
        <v>0</v>
      </c>
      <c r="S213" s="59">
        <f>+N213+C213+Q213+R213</f>
        <v>-16276</v>
      </c>
      <c r="T213" s="57" t="e">
        <f>+M213/(Q213+F213+R213)</f>
        <v>#DIV/0!</v>
      </c>
      <c r="V213" s="7">
        <f>SUM(V214:V216)</f>
        <v>0</v>
      </c>
      <c r="W213" s="7">
        <f>SUM(W214:W216)</f>
        <v>0</v>
      </c>
      <c r="X213" s="7">
        <f>SUM(X214:X216)</f>
        <v>0</v>
      </c>
      <c r="Y213" s="51"/>
      <c r="Z213" s="7">
        <f>SUM(Z214:Z216)</f>
        <v>0</v>
      </c>
      <c r="AA213" s="7">
        <f>SUM(AA214:AA216)</f>
        <v>0</v>
      </c>
      <c r="AB213" s="7">
        <f>SUM(AB214:AB216)</f>
        <v>0</v>
      </c>
    </row>
    <row r="214" spans="1:28" s="64" customFormat="1" ht="12.75" hidden="1" x14ac:dyDescent="0.2">
      <c r="A214" s="60" t="s">
        <v>31</v>
      </c>
      <c r="B214" s="69"/>
      <c r="C214" s="8"/>
      <c r="D214" s="191">
        <f>V214+Z214</f>
        <v>0</v>
      </c>
      <c r="E214" s="191"/>
      <c r="F214" s="191">
        <f>D214+E214</f>
        <v>0</v>
      </c>
      <c r="G214" s="191"/>
      <c r="H214" s="191">
        <f>F214-G214</f>
        <v>0</v>
      </c>
      <c r="I214" s="175" t="e">
        <f>G214/F214</f>
        <v>#DIV/0!</v>
      </c>
      <c r="J214" s="241"/>
      <c r="K214" s="242"/>
      <c r="L214" s="61" t="e">
        <f>(K214+J214)/F214</f>
        <v>#DIV/0!</v>
      </c>
      <c r="M214" s="8">
        <f>K214+G214+J214</f>
        <v>0</v>
      </c>
      <c r="N214" s="8">
        <f>H214-K214-J214</f>
        <v>0</v>
      </c>
      <c r="O214" s="63" t="e">
        <f>M214/F214</f>
        <v>#DIV/0!</v>
      </c>
      <c r="Q214" s="8">
        <f>W214+AA214</f>
        <v>0</v>
      </c>
      <c r="R214" s="8">
        <f>X214+AB214</f>
        <v>0</v>
      </c>
      <c r="S214" s="65">
        <f>+N214+C214+Q214+R214</f>
        <v>0</v>
      </c>
      <c r="T214" s="66" t="e">
        <f t="shared" ref="T214:T216" si="291">+M214/(Q214+F214+R214)</f>
        <v>#DIV/0!</v>
      </c>
      <c r="V214" s="8"/>
      <c r="W214" s="8"/>
      <c r="X214" s="8"/>
      <c r="Y214" s="67"/>
      <c r="Z214" s="8"/>
      <c r="AA214" s="8"/>
      <c r="AB214" s="8"/>
    </row>
    <row r="215" spans="1:28" s="64" customFormat="1" ht="12.75" x14ac:dyDescent="0.2">
      <c r="A215" s="60" t="s">
        <v>102</v>
      </c>
      <c r="B215" s="69"/>
      <c r="C215" s="8"/>
      <c r="D215" s="191">
        <f t="shared" ref="D215:D216" si="292">V215+Z215</f>
        <v>0</v>
      </c>
      <c r="E215" s="191"/>
      <c r="F215" s="191">
        <f t="shared" ref="F215:F216" si="293">D215+E215</f>
        <v>0</v>
      </c>
      <c r="G215" s="191"/>
      <c r="H215" s="191">
        <f>F215-G215</f>
        <v>0</v>
      </c>
      <c r="I215" s="175" t="e">
        <f>G215/F215</f>
        <v>#DIV/0!</v>
      </c>
      <c r="J215" s="241"/>
      <c r="K215" s="242">
        <v>16276</v>
      </c>
      <c r="L215" s="61" t="e">
        <f t="shared" ref="L215:L216" si="294">(K215+J215)/F215</f>
        <v>#DIV/0!</v>
      </c>
      <c r="M215" s="8">
        <f t="shared" ref="M215:M216" si="295">K215+G215+J215</f>
        <v>16276</v>
      </c>
      <c r="N215" s="8">
        <f t="shared" ref="N215:N216" si="296">H215-K215-J215</f>
        <v>-16276</v>
      </c>
      <c r="O215" s="63" t="e">
        <f>M215/F215</f>
        <v>#DIV/0!</v>
      </c>
      <c r="Q215" s="8">
        <f t="shared" ref="Q215:Q216" si="297">W215+AA215</f>
        <v>0</v>
      </c>
      <c r="R215" s="8">
        <f t="shared" ref="R215:R216" si="298">X215+AB215</f>
        <v>0</v>
      </c>
      <c r="S215" s="65">
        <f t="shared" ref="S215:S216" si="299">+N215+C215+Q215+R215</f>
        <v>-16276</v>
      </c>
      <c r="T215" s="66" t="e">
        <f t="shared" si="291"/>
        <v>#DIV/0!</v>
      </c>
      <c r="V215" s="8"/>
      <c r="W215" s="8"/>
      <c r="X215" s="8"/>
      <c r="Y215" s="67"/>
      <c r="Z215" s="8"/>
      <c r="AA215" s="8"/>
      <c r="AB215" s="8"/>
    </row>
    <row r="216" spans="1:28" s="64" customFormat="1" ht="12.75" hidden="1" x14ac:dyDescent="0.2">
      <c r="A216" s="60" t="s">
        <v>103</v>
      </c>
      <c r="B216" s="69"/>
      <c r="C216" s="8"/>
      <c r="D216" s="191">
        <f t="shared" si="292"/>
        <v>0</v>
      </c>
      <c r="E216" s="191"/>
      <c r="F216" s="191">
        <f t="shared" si="293"/>
        <v>0</v>
      </c>
      <c r="G216" s="191"/>
      <c r="H216" s="191">
        <f>F216-G216</f>
        <v>0</v>
      </c>
      <c r="I216" s="175" t="e">
        <f>G216/F216</f>
        <v>#DIV/0!</v>
      </c>
      <c r="J216" s="241"/>
      <c r="K216" s="242"/>
      <c r="L216" s="61" t="e">
        <f t="shared" si="294"/>
        <v>#DIV/0!</v>
      </c>
      <c r="M216" s="8">
        <f t="shared" si="295"/>
        <v>0</v>
      </c>
      <c r="N216" s="8">
        <f t="shared" si="296"/>
        <v>0</v>
      </c>
      <c r="O216" s="63" t="e">
        <f>M216/F216</f>
        <v>#DIV/0!</v>
      </c>
      <c r="Q216" s="8">
        <f t="shared" si="297"/>
        <v>0</v>
      </c>
      <c r="R216" s="8">
        <f t="shared" si="298"/>
        <v>0</v>
      </c>
      <c r="S216" s="65">
        <f t="shared" si="299"/>
        <v>0</v>
      </c>
      <c r="T216" s="66" t="e">
        <f t="shared" si="291"/>
        <v>#DIV/0!</v>
      </c>
      <c r="V216" s="8"/>
      <c r="W216" s="8"/>
      <c r="X216" s="8"/>
      <c r="Y216" s="67"/>
      <c r="Z216" s="8"/>
      <c r="AA216" s="8"/>
      <c r="AB216" s="8"/>
    </row>
    <row r="217" spans="1:28" x14ac:dyDescent="0.25">
      <c r="A217" s="68"/>
      <c r="B217" s="69"/>
      <c r="C217" s="6"/>
      <c r="D217" s="187"/>
      <c r="E217" s="187"/>
      <c r="F217" s="187"/>
      <c r="G217" s="191"/>
      <c r="H217" s="187"/>
      <c r="I217" s="188"/>
      <c r="J217" s="240"/>
      <c r="K217" s="189"/>
      <c r="L217" s="50"/>
      <c r="M217" s="6"/>
      <c r="N217" s="6"/>
      <c r="O217" s="52"/>
      <c r="Q217" s="6"/>
      <c r="R217" s="6"/>
      <c r="S217" s="51"/>
      <c r="T217" s="54"/>
      <c r="V217" s="6"/>
      <c r="W217" s="6"/>
      <c r="X217" s="6"/>
      <c r="Y217" s="51"/>
      <c r="Z217" s="6"/>
      <c r="AA217" s="6"/>
      <c r="AB217" s="6"/>
    </row>
    <row r="218" spans="1:28" hidden="1" x14ac:dyDescent="0.25">
      <c r="A218" s="71" t="s">
        <v>107</v>
      </c>
      <c r="B218" s="49"/>
      <c r="C218" s="6">
        <f>SUM(C219:C221)</f>
        <v>0</v>
      </c>
      <c r="D218" s="192">
        <f>SUM(D219:D221)</f>
        <v>0</v>
      </c>
      <c r="E218" s="187">
        <f>SUM(E219:E221)</f>
        <v>0</v>
      </c>
      <c r="F218" s="190">
        <f>D218+E218</f>
        <v>0</v>
      </c>
      <c r="G218" s="190">
        <f>SUM(G219:G221)</f>
        <v>0</v>
      </c>
      <c r="H218" s="190">
        <f>F218-G218</f>
        <v>0</v>
      </c>
      <c r="I218" s="174" t="e">
        <f>G218/F218</f>
        <v>#DIV/0!</v>
      </c>
      <c r="J218" s="190">
        <f>SUM(J219:J221)</f>
        <v>0</v>
      </c>
      <c r="K218" s="190">
        <f>SUM(K219:K221)</f>
        <v>0</v>
      </c>
      <c r="L218" s="57" t="e">
        <f>(K218+J218)/F218</f>
        <v>#DIV/0!</v>
      </c>
      <c r="M218" s="56">
        <f>K218+G218+J218</f>
        <v>0</v>
      </c>
      <c r="N218" s="56">
        <f>H218-K218-J218</f>
        <v>0</v>
      </c>
      <c r="O218" s="57" t="e">
        <f>M218/F218</f>
        <v>#DIV/0!</v>
      </c>
      <c r="P218" s="58"/>
      <c r="Q218" s="56">
        <f>SUM(Q219:Q221)</f>
        <v>0</v>
      </c>
      <c r="R218" s="56">
        <f>SUM(R219:R221)</f>
        <v>0</v>
      </c>
      <c r="S218" s="59">
        <f>+N218+C218+Q218+R218</f>
        <v>0</v>
      </c>
      <c r="T218" s="57" t="e">
        <f>+M218/(Q218+F218+R218)</f>
        <v>#DIV/0!</v>
      </c>
      <c r="V218" s="7">
        <f>SUM(V219:V221)</f>
        <v>0</v>
      </c>
      <c r="W218" s="7">
        <f>SUM(W219:W221)</f>
        <v>0</v>
      </c>
      <c r="X218" s="7">
        <f>SUM(X219:X221)</f>
        <v>0</v>
      </c>
      <c r="Y218" s="51"/>
      <c r="Z218" s="7">
        <f>SUM(Z219:Z221)</f>
        <v>0</v>
      </c>
      <c r="AA218" s="7">
        <f>SUM(AA219:AA221)</f>
        <v>0</v>
      </c>
      <c r="AB218" s="7">
        <f>SUM(AB219:AB221)</f>
        <v>0</v>
      </c>
    </row>
    <row r="219" spans="1:28" s="64" customFormat="1" ht="12.75" hidden="1" x14ac:dyDescent="0.2">
      <c r="A219" s="60" t="s">
        <v>31</v>
      </c>
      <c r="B219" s="69"/>
      <c r="C219" s="8">
        <f>+'[4]Template (GF)'!$P210+'[4]Template (GF)'!$F210</f>
        <v>0</v>
      </c>
      <c r="D219" s="191">
        <f>V219+Z219</f>
        <v>0</v>
      </c>
      <c r="E219" s="191"/>
      <c r="F219" s="191">
        <f>D219+E219</f>
        <v>0</v>
      </c>
      <c r="G219" s="191"/>
      <c r="H219" s="191">
        <f>F219-G219</f>
        <v>0</v>
      </c>
      <c r="I219" s="175" t="e">
        <f>G219/F219</f>
        <v>#DIV/0!</v>
      </c>
      <c r="J219" s="241"/>
      <c r="K219" s="191"/>
      <c r="L219" s="61" t="e">
        <f>(K219+J219)/F219</f>
        <v>#DIV/0!</v>
      </c>
      <c r="M219" s="8">
        <f>K219+G219+J219</f>
        <v>0</v>
      </c>
      <c r="N219" s="8">
        <f>H219-K219-J219</f>
        <v>0</v>
      </c>
      <c r="O219" s="63" t="e">
        <f>M219/F219</f>
        <v>#DIV/0!</v>
      </c>
      <c r="Q219" s="8">
        <f>W219+AA219</f>
        <v>0</v>
      </c>
      <c r="R219" s="8">
        <f>X219+AB219</f>
        <v>0</v>
      </c>
      <c r="S219" s="65">
        <f>+N219+C219+Q219+R219</f>
        <v>0</v>
      </c>
      <c r="T219" s="66" t="e">
        <f t="shared" ref="T219:T221" si="300">+M219/(Q219+F219+R219)</f>
        <v>#DIV/0!</v>
      </c>
      <c r="V219" s="8"/>
      <c r="W219" s="8"/>
      <c r="X219" s="8"/>
      <c r="Y219" s="67"/>
      <c r="Z219" s="8"/>
      <c r="AA219" s="8"/>
      <c r="AB219" s="8"/>
    </row>
    <row r="220" spans="1:28" s="64" customFormat="1" ht="12.75" hidden="1" x14ac:dyDescent="0.2">
      <c r="A220" s="60" t="s">
        <v>32</v>
      </c>
      <c r="B220" s="69"/>
      <c r="C220" s="8">
        <f>+'[4]Template (GF)'!$P211+'[4]Template (GF)'!$F211</f>
        <v>0</v>
      </c>
      <c r="D220" s="191">
        <f t="shared" ref="D220:D221" si="301">V220+Z220</f>
        <v>0</v>
      </c>
      <c r="E220" s="191"/>
      <c r="F220" s="191">
        <f t="shared" ref="F220:F221" si="302">D220+E220</f>
        <v>0</v>
      </c>
      <c r="G220" s="191"/>
      <c r="H220" s="191">
        <f>F220-G220</f>
        <v>0</v>
      </c>
      <c r="I220" s="175" t="e">
        <f>G220/F220</f>
        <v>#DIV/0!</v>
      </c>
      <c r="J220" s="241"/>
      <c r="K220" s="191"/>
      <c r="L220" s="61" t="e">
        <f t="shared" ref="L220:L221" si="303">(K220+J220)/F220</f>
        <v>#DIV/0!</v>
      </c>
      <c r="M220" s="8">
        <f t="shared" ref="M220:M221" si="304">K220+G220+J220</f>
        <v>0</v>
      </c>
      <c r="N220" s="8">
        <f t="shared" ref="N220:N221" si="305">H220-K220-J220</f>
        <v>0</v>
      </c>
      <c r="O220" s="63" t="e">
        <f>M220/F220</f>
        <v>#DIV/0!</v>
      </c>
      <c r="Q220" s="8">
        <f t="shared" ref="Q220:Q221" si="306">W220+AA220</f>
        <v>0</v>
      </c>
      <c r="R220" s="8">
        <f t="shared" ref="R220:R221" si="307">X220+AB220</f>
        <v>0</v>
      </c>
      <c r="S220" s="65">
        <f t="shared" ref="S220:S221" si="308">+N220+C220+Q220+R220</f>
        <v>0</v>
      </c>
      <c r="T220" s="66" t="e">
        <f t="shared" si="300"/>
        <v>#DIV/0!</v>
      </c>
      <c r="V220" s="8"/>
      <c r="W220" s="8"/>
      <c r="X220" s="8"/>
      <c r="Y220" s="67"/>
      <c r="Z220" s="8"/>
      <c r="AA220" s="8"/>
      <c r="AB220" s="8"/>
    </row>
    <row r="221" spans="1:28" s="64" customFormat="1" ht="12.75" hidden="1" x14ac:dyDescent="0.2">
      <c r="A221" s="60" t="s">
        <v>33</v>
      </c>
      <c r="B221" s="69"/>
      <c r="C221" s="8">
        <f>+'[4]Template (GF)'!$P212+'[4]Template (GF)'!$F212</f>
        <v>0</v>
      </c>
      <c r="D221" s="191">
        <f t="shared" si="301"/>
        <v>0</v>
      </c>
      <c r="E221" s="191"/>
      <c r="F221" s="191">
        <f t="shared" si="302"/>
        <v>0</v>
      </c>
      <c r="G221" s="191"/>
      <c r="H221" s="191">
        <f>F221-G221</f>
        <v>0</v>
      </c>
      <c r="I221" s="175" t="e">
        <f>G221/F221</f>
        <v>#DIV/0!</v>
      </c>
      <c r="J221" s="241"/>
      <c r="K221" s="191"/>
      <c r="L221" s="61" t="e">
        <f t="shared" si="303"/>
        <v>#DIV/0!</v>
      </c>
      <c r="M221" s="8">
        <f t="shared" si="304"/>
        <v>0</v>
      </c>
      <c r="N221" s="8">
        <f t="shared" si="305"/>
        <v>0</v>
      </c>
      <c r="O221" s="63" t="e">
        <f>M221/F221</f>
        <v>#DIV/0!</v>
      </c>
      <c r="Q221" s="8">
        <f t="shared" si="306"/>
        <v>0</v>
      </c>
      <c r="R221" s="8">
        <f t="shared" si="307"/>
        <v>0</v>
      </c>
      <c r="S221" s="65">
        <f t="shared" si="308"/>
        <v>0</v>
      </c>
      <c r="T221" s="66" t="e">
        <f t="shared" si="300"/>
        <v>#DIV/0!</v>
      </c>
      <c r="V221" s="8"/>
      <c r="W221" s="8"/>
      <c r="X221" s="8"/>
      <c r="Y221" s="67"/>
      <c r="Z221" s="8"/>
      <c r="AA221" s="8"/>
      <c r="AB221" s="8"/>
    </row>
    <row r="222" spans="1:28" hidden="1" x14ac:dyDescent="0.25">
      <c r="A222" s="68"/>
      <c r="B222" s="69"/>
      <c r="C222" s="6"/>
      <c r="D222" s="187"/>
      <c r="E222" s="187"/>
      <c r="F222" s="187"/>
      <c r="G222" s="187"/>
      <c r="H222" s="187"/>
      <c r="I222" s="188"/>
      <c r="J222" s="240"/>
      <c r="K222" s="189"/>
      <c r="L222" s="50"/>
      <c r="M222" s="6"/>
      <c r="N222" s="6"/>
      <c r="O222" s="52"/>
      <c r="Q222" s="6"/>
      <c r="R222" s="6"/>
      <c r="S222" s="51"/>
      <c r="T222" s="54"/>
      <c r="V222" s="6"/>
      <c r="W222" s="6"/>
      <c r="X222" s="6"/>
      <c r="Y222" s="51"/>
      <c r="Z222" s="6"/>
      <c r="AA222" s="6"/>
      <c r="AB222" s="6"/>
    </row>
    <row r="223" spans="1:28" s="24" customFormat="1" x14ac:dyDescent="0.25">
      <c r="A223" s="71" t="s">
        <v>108</v>
      </c>
      <c r="B223" s="49"/>
      <c r="C223" s="7">
        <f>SUM(C224:C226)</f>
        <v>0</v>
      </c>
      <c r="D223" s="192">
        <f>SUM(D224:D226)</f>
        <v>0</v>
      </c>
      <c r="E223" s="192">
        <f>SUM(E224:E226)</f>
        <v>6107384</v>
      </c>
      <c r="F223" s="192">
        <f>D223+E223</f>
        <v>6107384</v>
      </c>
      <c r="G223" s="192">
        <f>SUM(G224:G226)</f>
        <v>1961544.74</v>
      </c>
      <c r="H223" s="192">
        <f>F223-G223</f>
        <v>4145839.26</v>
      </c>
      <c r="I223" s="174">
        <f>G223/F223</f>
        <v>0.32117593064395494</v>
      </c>
      <c r="J223" s="192">
        <f>SUM(J224:J226)</f>
        <v>4987099.5</v>
      </c>
      <c r="K223" s="192">
        <f>SUM(K224:K226)</f>
        <v>2218020.7399999998</v>
      </c>
      <c r="L223" s="57">
        <f t="shared" ref="L223:L226" si="309">(K223+J223)/F223</f>
        <v>1.1797391878421268</v>
      </c>
      <c r="M223" s="7">
        <f>K223+G223+J223</f>
        <v>9166664.9800000004</v>
      </c>
      <c r="N223" s="7">
        <f>H223-K223-J223</f>
        <v>-3059280.98</v>
      </c>
      <c r="O223" s="72">
        <f>M223/F223</f>
        <v>1.5009151184860818</v>
      </c>
      <c r="Q223" s="7">
        <f>SUM(Q224:Q226)</f>
        <v>0</v>
      </c>
      <c r="R223" s="7">
        <f>SUM(R224:R226)</f>
        <v>0</v>
      </c>
      <c r="S223" s="59">
        <f>+N223+C223+Q223+R223</f>
        <v>-3059280.98</v>
      </c>
      <c r="T223" s="57">
        <f>+M223/(Q223+F223+R223)</f>
        <v>1.5009151184860818</v>
      </c>
      <c r="V223" s="7">
        <f>SUM(V224:V226)</f>
        <v>0</v>
      </c>
      <c r="W223" s="7">
        <f>SUM(W224:W226)</f>
        <v>0</v>
      </c>
      <c r="X223" s="7">
        <f>SUM(X224:X226)</f>
        <v>0</v>
      </c>
      <c r="Y223" s="45"/>
      <c r="Z223" s="7">
        <f>SUM(Z224:Z226)</f>
        <v>0</v>
      </c>
      <c r="AA223" s="7">
        <f>SUM(AA224:AA226)</f>
        <v>0</v>
      </c>
      <c r="AB223" s="7">
        <f>SUM(AB224:AB226)</f>
        <v>0</v>
      </c>
    </row>
    <row r="224" spans="1:28" s="24" customFormat="1" hidden="1" x14ac:dyDescent="0.25">
      <c r="A224" s="48" t="s">
        <v>31</v>
      </c>
      <c r="B224" s="49"/>
      <c r="C224" s="7">
        <f>C219+C214+C208+C202+C197+C192+C187</f>
        <v>0</v>
      </c>
      <c r="D224" s="192">
        <f>D219+D214+D208+D202+D197+D192+D187</f>
        <v>0</v>
      </c>
      <c r="E224" s="192">
        <f>E219+E214+E208+E202+E197+E192+E187</f>
        <v>0</v>
      </c>
      <c r="F224" s="192">
        <f>D224+E224</f>
        <v>0</v>
      </c>
      <c r="G224" s="192">
        <f>G219+G214+G208+G202+G197+G192+G187</f>
        <v>0</v>
      </c>
      <c r="H224" s="192">
        <f>F224-G224</f>
        <v>0</v>
      </c>
      <c r="I224" s="188" t="e">
        <f>G224/F224</f>
        <v>#DIV/0!</v>
      </c>
      <c r="J224" s="192">
        <f t="shared" ref="J224:K226" si="310">J219+J214+J208+J202+J197+J192+J187</f>
        <v>0</v>
      </c>
      <c r="K224" s="192">
        <f t="shared" si="310"/>
        <v>0</v>
      </c>
      <c r="L224" s="57" t="e">
        <f t="shared" si="309"/>
        <v>#DIV/0!</v>
      </c>
      <c r="M224" s="7">
        <f>K224+G224+J224</f>
        <v>0</v>
      </c>
      <c r="N224" s="7">
        <f>H224-K224-J224</f>
        <v>0</v>
      </c>
      <c r="O224" s="72" t="e">
        <f>M224/F224</f>
        <v>#DIV/0!</v>
      </c>
      <c r="Q224" s="7">
        <f t="shared" ref="Q224:R226" si="311">Q219+Q214+Q208+Q202+Q197+Q192+Q187</f>
        <v>0</v>
      </c>
      <c r="R224" s="7">
        <f t="shared" si="311"/>
        <v>0</v>
      </c>
      <c r="S224" s="59">
        <f>+N224+C224+Q224+R224</f>
        <v>0</v>
      </c>
      <c r="T224" s="57" t="e">
        <f t="shared" ref="T224:T226" si="312">+M224/(Q224+F224+R224)</f>
        <v>#DIV/0!</v>
      </c>
      <c r="V224" s="7">
        <f>V219+V214+V208+V202+V197+V192+V187</f>
        <v>0</v>
      </c>
      <c r="W224" s="7">
        <f t="shared" ref="W224:X226" si="313">W219+W214+W208+W202+W197+W192+W187</f>
        <v>0</v>
      </c>
      <c r="X224" s="7">
        <f t="shared" si="313"/>
        <v>0</v>
      </c>
      <c r="Y224" s="45"/>
      <c r="Z224" s="7">
        <f>Z219+Z214+Z208+Z202+Z197+Z192+Z187</f>
        <v>0</v>
      </c>
      <c r="AA224" s="7">
        <f t="shared" ref="AA224:AB224" si="314">AA219+AA214+AA208+AA202+AA197+AA192+AA187</f>
        <v>0</v>
      </c>
      <c r="AB224" s="7">
        <f t="shared" si="314"/>
        <v>0</v>
      </c>
    </row>
    <row r="225" spans="1:28" s="24" customFormat="1" x14ac:dyDescent="0.25">
      <c r="A225" s="48" t="s">
        <v>32</v>
      </c>
      <c r="B225" s="49"/>
      <c r="C225" s="7">
        <f t="shared" ref="C225:E226" si="315">C220+C215+C209+C203+C198+C193+C188</f>
        <v>0</v>
      </c>
      <c r="D225" s="192">
        <f t="shared" si="315"/>
        <v>0</v>
      </c>
      <c r="E225" s="192">
        <f t="shared" si="315"/>
        <v>6107384</v>
      </c>
      <c r="F225" s="192">
        <f>D225+E225</f>
        <v>6107384</v>
      </c>
      <c r="G225" s="192">
        <f>G220+G215+G209+G203+G198+G193+G188</f>
        <v>1961544.74</v>
      </c>
      <c r="H225" s="192">
        <f>F225-G225</f>
        <v>4145839.26</v>
      </c>
      <c r="I225" s="188">
        <f>G225/F225</f>
        <v>0.32117593064395494</v>
      </c>
      <c r="J225" s="192">
        <f t="shared" si="310"/>
        <v>4987099.5</v>
      </c>
      <c r="K225" s="192">
        <f t="shared" si="310"/>
        <v>2218020.7399999998</v>
      </c>
      <c r="L225" s="57">
        <f t="shared" si="309"/>
        <v>1.1797391878421268</v>
      </c>
      <c r="M225" s="7">
        <f t="shared" ref="M225:M226" si="316">K225+G225+J225</f>
        <v>9166664.9800000004</v>
      </c>
      <c r="N225" s="7">
        <f t="shared" ref="N225:N226" si="317">H225-K225-J225</f>
        <v>-3059280.98</v>
      </c>
      <c r="O225" s="72">
        <f>M225/F225</f>
        <v>1.5009151184860818</v>
      </c>
      <c r="Q225" s="7">
        <f t="shared" si="311"/>
        <v>0</v>
      </c>
      <c r="R225" s="7">
        <f t="shared" si="311"/>
        <v>0</v>
      </c>
      <c r="S225" s="59">
        <f t="shared" ref="S225:S226" si="318">+N225+C225+Q225+R225</f>
        <v>-3059280.98</v>
      </c>
      <c r="T225" s="57">
        <f t="shared" si="312"/>
        <v>1.5009151184860818</v>
      </c>
      <c r="V225" s="7">
        <f>V220+V215+V209+V203+V198+V193+V188</f>
        <v>0</v>
      </c>
      <c r="W225" s="7">
        <f t="shared" si="313"/>
        <v>0</v>
      </c>
      <c r="X225" s="7">
        <f t="shared" si="313"/>
        <v>0</v>
      </c>
      <c r="Y225" s="45"/>
      <c r="Z225" s="7">
        <f>Z220+Z215+Z209+Z203+Z198+Z193+Z188</f>
        <v>0</v>
      </c>
      <c r="AA225" s="7">
        <f t="shared" ref="AA225:AB225" si="319">AA220+AA215+AA209+AA203+AA198+AA193+AA188</f>
        <v>0</v>
      </c>
      <c r="AB225" s="7">
        <f t="shared" si="319"/>
        <v>0</v>
      </c>
    </row>
    <row r="226" spans="1:28" s="24" customFormat="1" hidden="1" x14ac:dyDescent="0.25">
      <c r="A226" s="48" t="s">
        <v>33</v>
      </c>
      <c r="B226" s="49"/>
      <c r="C226" s="7">
        <f t="shared" si="315"/>
        <v>0</v>
      </c>
      <c r="D226" s="192">
        <f t="shared" si="315"/>
        <v>0</v>
      </c>
      <c r="E226" s="192">
        <f t="shared" si="315"/>
        <v>0</v>
      </c>
      <c r="F226" s="192">
        <f>D226+E226</f>
        <v>0</v>
      </c>
      <c r="G226" s="192">
        <f>G221+G216+G210+G204+G199+G194+G189</f>
        <v>0</v>
      </c>
      <c r="H226" s="192">
        <f>F226-G226</f>
        <v>0</v>
      </c>
      <c r="I226" s="188" t="e">
        <f>G226/F226</f>
        <v>#DIV/0!</v>
      </c>
      <c r="J226" s="192">
        <f t="shared" si="310"/>
        <v>0</v>
      </c>
      <c r="K226" s="192">
        <f t="shared" si="310"/>
        <v>0</v>
      </c>
      <c r="L226" s="57" t="e">
        <f t="shared" si="309"/>
        <v>#DIV/0!</v>
      </c>
      <c r="M226" s="7">
        <f t="shared" si="316"/>
        <v>0</v>
      </c>
      <c r="N226" s="7">
        <f t="shared" si="317"/>
        <v>0</v>
      </c>
      <c r="O226" s="72" t="e">
        <f>M226/F226</f>
        <v>#DIV/0!</v>
      </c>
      <c r="Q226" s="7">
        <f t="shared" si="311"/>
        <v>0</v>
      </c>
      <c r="R226" s="7">
        <f t="shared" si="311"/>
        <v>0</v>
      </c>
      <c r="S226" s="59">
        <f t="shared" si="318"/>
        <v>0</v>
      </c>
      <c r="T226" s="57" t="e">
        <f t="shared" si="312"/>
        <v>#DIV/0!</v>
      </c>
      <c r="V226" s="7">
        <f>V221+V216+V210+V204+V199+V194+V189</f>
        <v>0</v>
      </c>
      <c r="W226" s="7">
        <f t="shared" si="313"/>
        <v>0</v>
      </c>
      <c r="X226" s="7">
        <f t="shared" si="313"/>
        <v>0</v>
      </c>
      <c r="Y226" s="45"/>
      <c r="Z226" s="7">
        <f>Z221+Z216+Z210+Z204+Z199+Z194+Z189</f>
        <v>0</v>
      </c>
      <c r="AA226" s="7">
        <f t="shared" ref="AA226:AB226" si="320">AA221+AA216+AA210+AA204+AA199+AA194+AA189</f>
        <v>0</v>
      </c>
      <c r="AB226" s="7">
        <f t="shared" si="320"/>
        <v>0</v>
      </c>
    </row>
    <row r="227" spans="1:28" x14ac:dyDescent="0.25">
      <c r="A227" s="68"/>
      <c r="B227" s="69"/>
      <c r="C227" s="6"/>
      <c r="D227" s="187"/>
      <c r="E227" s="187"/>
      <c r="F227" s="187"/>
      <c r="G227" s="187"/>
      <c r="H227" s="187"/>
      <c r="I227" s="188"/>
      <c r="J227" s="240"/>
      <c r="K227" s="189"/>
      <c r="L227" s="50"/>
      <c r="M227" s="6"/>
      <c r="N227" s="6"/>
      <c r="O227" s="52"/>
      <c r="Q227" s="6"/>
      <c r="R227" s="6"/>
      <c r="S227" s="51"/>
      <c r="T227" s="54"/>
      <c r="V227" s="6"/>
      <c r="W227" s="6"/>
      <c r="X227" s="6"/>
      <c r="Y227" s="51"/>
      <c r="Z227" s="6"/>
      <c r="AA227" s="6"/>
      <c r="AB227" s="6"/>
    </row>
    <row r="228" spans="1:28" ht="60" x14ac:dyDescent="0.25">
      <c r="A228" s="75" t="s">
        <v>109</v>
      </c>
      <c r="B228" s="49"/>
      <c r="C228" s="6"/>
      <c r="D228" s="187"/>
      <c r="E228" s="187"/>
      <c r="F228" s="187"/>
      <c r="G228" s="187"/>
      <c r="H228" s="187"/>
      <c r="I228" s="188"/>
      <c r="J228" s="240"/>
      <c r="K228" s="189"/>
      <c r="L228" s="50"/>
      <c r="M228" s="6"/>
      <c r="N228" s="6"/>
      <c r="O228" s="52"/>
      <c r="Q228" s="6"/>
      <c r="R228" s="6"/>
      <c r="S228" s="51"/>
      <c r="T228" s="54"/>
      <c r="V228" s="6"/>
      <c r="W228" s="6"/>
      <c r="X228" s="6"/>
      <c r="Y228" s="51"/>
      <c r="Z228" s="6"/>
      <c r="AA228" s="6"/>
      <c r="AB228" s="6"/>
    </row>
    <row r="229" spans="1:28" x14ac:dyDescent="0.25">
      <c r="A229" s="48"/>
      <c r="B229" s="49"/>
      <c r="C229" s="6"/>
      <c r="D229" s="187"/>
      <c r="E229" s="187"/>
      <c r="F229" s="187"/>
      <c r="G229" s="187"/>
      <c r="H229" s="187"/>
      <c r="I229" s="188"/>
      <c r="J229" s="240"/>
      <c r="K229" s="189"/>
      <c r="L229" s="50"/>
      <c r="M229" s="6"/>
      <c r="N229" s="6"/>
      <c r="O229" s="52"/>
      <c r="Q229" s="6"/>
      <c r="R229" s="6"/>
      <c r="S229" s="51"/>
      <c r="T229" s="54"/>
      <c r="V229" s="6"/>
      <c r="W229" s="6"/>
      <c r="X229" s="6"/>
      <c r="Y229" s="51"/>
      <c r="Z229" s="6"/>
      <c r="AA229" s="6"/>
      <c r="AB229" s="6"/>
    </row>
    <row r="230" spans="1:28" ht="30" x14ac:dyDescent="0.25">
      <c r="A230" s="75" t="s">
        <v>110</v>
      </c>
      <c r="B230" s="49"/>
      <c r="C230" s="6"/>
      <c r="D230" s="187"/>
      <c r="E230" s="187"/>
      <c r="F230" s="187"/>
      <c r="G230" s="187"/>
      <c r="H230" s="187"/>
      <c r="I230" s="188"/>
      <c r="J230" s="240"/>
      <c r="K230" s="189"/>
      <c r="L230" s="50"/>
      <c r="M230" s="6"/>
      <c r="N230" s="6"/>
      <c r="O230" s="52"/>
      <c r="Q230" s="6"/>
      <c r="R230" s="6"/>
      <c r="S230" s="51"/>
      <c r="T230" s="54"/>
      <c r="V230" s="6"/>
      <c r="W230" s="6"/>
      <c r="X230" s="6"/>
      <c r="Y230" s="51"/>
      <c r="Z230" s="6"/>
      <c r="AA230" s="6"/>
      <c r="AB230" s="6"/>
    </row>
    <row r="231" spans="1:28" hidden="1" x14ac:dyDescent="0.25">
      <c r="A231" s="48"/>
      <c r="B231" s="49"/>
      <c r="C231" s="6"/>
      <c r="D231" s="187"/>
      <c r="E231" s="187"/>
      <c r="F231" s="187"/>
      <c r="G231" s="187"/>
      <c r="H231" s="187"/>
      <c r="I231" s="188"/>
      <c r="J231" s="240"/>
      <c r="K231" s="189"/>
      <c r="L231" s="50"/>
      <c r="M231" s="6"/>
      <c r="N231" s="6"/>
      <c r="O231" s="52"/>
      <c r="Q231" s="6"/>
      <c r="R231" s="6"/>
      <c r="S231" s="51"/>
      <c r="T231" s="54"/>
      <c r="V231" s="6"/>
      <c r="W231" s="6"/>
      <c r="X231" s="6"/>
      <c r="Y231" s="51"/>
      <c r="Z231" s="6"/>
      <c r="AA231" s="6"/>
      <c r="AB231" s="6"/>
    </row>
    <row r="232" spans="1:28" x14ac:dyDescent="0.25">
      <c r="A232" s="77"/>
      <c r="B232" s="49"/>
      <c r="C232" s="6"/>
      <c r="D232" s="187"/>
      <c r="E232" s="187"/>
      <c r="F232" s="187"/>
      <c r="G232" s="187"/>
      <c r="H232" s="187"/>
      <c r="I232" s="188"/>
      <c r="J232" s="240"/>
      <c r="K232" s="189"/>
      <c r="L232" s="50"/>
      <c r="M232" s="6"/>
      <c r="N232" s="6"/>
      <c r="O232" s="52"/>
      <c r="Q232" s="6"/>
      <c r="R232" s="6"/>
      <c r="S232" s="51"/>
      <c r="T232" s="54"/>
      <c r="V232" s="6"/>
      <c r="W232" s="6"/>
      <c r="X232" s="6"/>
      <c r="Y232" s="51"/>
      <c r="Z232" s="6"/>
      <c r="AA232" s="6"/>
      <c r="AB232" s="6"/>
    </row>
    <row r="233" spans="1:28" ht="45" x14ac:dyDescent="0.25">
      <c r="A233" s="55" t="s">
        <v>111</v>
      </c>
      <c r="B233" s="49" t="s">
        <v>112</v>
      </c>
      <c r="C233" s="7">
        <f>SUM(C234:C236)</f>
        <v>0</v>
      </c>
      <c r="D233" s="192">
        <f>SUM(D234:D236)</f>
        <v>0</v>
      </c>
      <c r="E233" s="192">
        <f>SUM(E234:E236)</f>
        <v>89216</v>
      </c>
      <c r="F233" s="190">
        <f>D233+E233</f>
        <v>89216</v>
      </c>
      <c r="G233" s="190">
        <f>G235</f>
        <v>41507.550000000003</v>
      </c>
      <c r="H233" s="190">
        <f>F233-G233</f>
        <v>47708.45</v>
      </c>
      <c r="I233" s="174">
        <f>G233/F233</f>
        <v>0.4652478255021521</v>
      </c>
      <c r="J233" s="190">
        <f>SUM(J234:J236)</f>
        <v>0</v>
      </c>
      <c r="K233" s="190">
        <f>K235</f>
        <v>63697.5</v>
      </c>
      <c r="L233" s="57">
        <f>(K233+J233)/F233</f>
        <v>0.7139694673601148</v>
      </c>
      <c r="M233" s="56">
        <f>K233+G233+J233</f>
        <v>105205.05</v>
      </c>
      <c r="N233" s="56">
        <f>H233-K233-J233</f>
        <v>-15989.050000000003</v>
      </c>
      <c r="O233" s="57">
        <f>M233/F233</f>
        <v>1.1792172928622668</v>
      </c>
      <c r="P233" s="58"/>
      <c r="Q233" s="56">
        <f>SUM(Q234:Q236)</f>
        <v>0</v>
      </c>
      <c r="R233" s="56">
        <f>SUM(R234:R236)</f>
        <v>0</v>
      </c>
      <c r="S233" s="59">
        <f>+N233+C233+Q233+R233</f>
        <v>-15989.050000000003</v>
      </c>
      <c r="T233" s="57">
        <f>+M233/(Q233+F233+R233)</f>
        <v>1.1792172928622668</v>
      </c>
      <c r="V233" s="7">
        <f>SUM(V234:V236)</f>
        <v>0</v>
      </c>
      <c r="W233" s="7">
        <f>SUM(W234:W236)</f>
        <v>0</v>
      </c>
      <c r="X233" s="7">
        <f>SUM(X234:X236)</f>
        <v>0</v>
      </c>
      <c r="Y233" s="51"/>
      <c r="Z233" s="7">
        <f>SUM(Z234:Z236)</f>
        <v>0</v>
      </c>
      <c r="AA233" s="7">
        <f>SUM(AA234:AA236)</f>
        <v>0</v>
      </c>
      <c r="AB233" s="7">
        <f>SUM(AB234:AB236)</f>
        <v>0</v>
      </c>
    </row>
    <row r="234" spans="1:28" s="64" customFormat="1" ht="12.75" hidden="1" x14ac:dyDescent="0.2">
      <c r="A234" s="60" t="s">
        <v>31</v>
      </c>
      <c r="B234" s="69"/>
      <c r="C234" s="8"/>
      <c r="D234" s="191">
        <f>V234+Z234</f>
        <v>0</v>
      </c>
      <c r="E234" s="191"/>
      <c r="F234" s="191">
        <f>D234+E234</f>
        <v>0</v>
      </c>
      <c r="G234" s="191"/>
      <c r="H234" s="191">
        <f>F234-G234</f>
        <v>0</v>
      </c>
      <c r="I234" s="175" t="e">
        <f>G234/F234</f>
        <v>#DIV/0!</v>
      </c>
      <c r="J234" s="241"/>
      <c r="K234" s="242"/>
      <c r="L234" s="61" t="e">
        <f>(K234+J234)/F234</f>
        <v>#DIV/0!</v>
      </c>
      <c r="M234" s="8">
        <f>K234+G234+J234</f>
        <v>0</v>
      </c>
      <c r="N234" s="8">
        <f>H234-K234-J234</f>
        <v>0</v>
      </c>
      <c r="O234" s="63" t="e">
        <f>M234/F234</f>
        <v>#DIV/0!</v>
      </c>
      <c r="Q234" s="8">
        <f>W234+AA234</f>
        <v>0</v>
      </c>
      <c r="R234" s="8">
        <f>X234+AB234</f>
        <v>0</v>
      </c>
      <c r="S234" s="65">
        <f>+N234+C234+Q234+R234</f>
        <v>0</v>
      </c>
      <c r="T234" s="66" t="e">
        <f t="shared" ref="T234:T236" si="321">+M234/(Q234+F234+R234)</f>
        <v>#DIV/0!</v>
      </c>
      <c r="V234" s="8"/>
      <c r="W234" s="8"/>
      <c r="X234" s="8"/>
      <c r="Y234" s="67"/>
      <c r="Z234" s="8"/>
      <c r="AA234" s="8"/>
      <c r="AB234" s="8"/>
    </row>
    <row r="235" spans="1:28" s="64" customFormat="1" ht="12.75" x14ac:dyDescent="0.2">
      <c r="A235" s="60" t="s">
        <v>32</v>
      </c>
      <c r="B235" s="69"/>
      <c r="C235" s="8"/>
      <c r="D235" s="191">
        <f t="shared" ref="D235:D236" si="322">V235+Z235</f>
        <v>0</v>
      </c>
      <c r="E235" s="191">
        <v>89216</v>
      </c>
      <c r="F235" s="191">
        <f t="shared" ref="F235:F236" si="323">D235+E235</f>
        <v>89216</v>
      </c>
      <c r="G235" s="214">
        <v>41507.550000000003</v>
      </c>
      <c r="H235" s="191">
        <f>F235-G235</f>
        <v>47708.45</v>
      </c>
      <c r="I235" s="175">
        <f>G235/F235</f>
        <v>0.4652478255021521</v>
      </c>
      <c r="J235" s="241"/>
      <c r="K235" s="242">
        <v>63697.5</v>
      </c>
      <c r="L235" s="61">
        <f t="shared" ref="L235:L236" si="324">(K235+J235)/F235</f>
        <v>0.7139694673601148</v>
      </c>
      <c r="M235" s="8">
        <f t="shared" ref="M235:M236" si="325">K235+G235+J235</f>
        <v>105205.05</v>
      </c>
      <c r="N235" s="8">
        <f t="shared" ref="N235:N236" si="326">H235-K235-J235</f>
        <v>-15989.050000000003</v>
      </c>
      <c r="O235" s="63">
        <f>M235/F235</f>
        <v>1.1792172928622668</v>
      </c>
      <c r="Q235" s="8">
        <f t="shared" ref="Q235:Q236" si="327">W235+AA235</f>
        <v>0</v>
      </c>
      <c r="R235" s="8">
        <f t="shared" ref="R235:R236" si="328">X235+AB235</f>
        <v>0</v>
      </c>
      <c r="S235" s="65">
        <f t="shared" ref="S235:S236" si="329">+N235+C235+Q235+R235</f>
        <v>-15989.050000000003</v>
      </c>
      <c r="T235" s="66">
        <f t="shared" si="321"/>
        <v>1.1792172928622668</v>
      </c>
      <c r="V235" s="8"/>
      <c r="W235" s="8"/>
      <c r="X235" s="8"/>
      <c r="Y235" s="67"/>
      <c r="Z235" s="8"/>
      <c r="AA235" s="8"/>
      <c r="AB235" s="8"/>
    </row>
    <row r="236" spans="1:28" s="64" customFormat="1" ht="12.75" hidden="1" x14ac:dyDescent="0.2">
      <c r="A236" s="60" t="s">
        <v>33</v>
      </c>
      <c r="B236" s="69"/>
      <c r="C236" s="8"/>
      <c r="D236" s="191">
        <f t="shared" si="322"/>
        <v>0</v>
      </c>
      <c r="E236" s="191"/>
      <c r="F236" s="191">
        <f t="shared" si="323"/>
        <v>0</v>
      </c>
      <c r="G236" s="191"/>
      <c r="H236" s="191">
        <f>F236-G236</f>
        <v>0</v>
      </c>
      <c r="I236" s="175" t="e">
        <f>G236/F236</f>
        <v>#DIV/0!</v>
      </c>
      <c r="J236" s="241"/>
      <c r="K236" s="242"/>
      <c r="L236" s="61" t="e">
        <f t="shared" si="324"/>
        <v>#DIV/0!</v>
      </c>
      <c r="M236" s="8">
        <f t="shared" si="325"/>
        <v>0</v>
      </c>
      <c r="N236" s="8">
        <f t="shared" si="326"/>
        <v>0</v>
      </c>
      <c r="O236" s="63" t="e">
        <f>M236/F236</f>
        <v>#DIV/0!</v>
      </c>
      <c r="Q236" s="8">
        <f t="shared" si="327"/>
        <v>0</v>
      </c>
      <c r="R236" s="8">
        <f t="shared" si="328"/>
        <v>0</v>
      </c>
      <c r="S236" s="65">
        <f t="shared" si="329"/>
        <v>0</v>
      </c>
      <c r="T236" s="66" t="e">
        <f t="shared" si="321"/>
        <v>#DIV/0!</v>
      </c>
      <c r="V236" s="8"/>
      <c r="W236" s="8"/>
      <c r="X236" s="8"/>
      <c r="Y236" s="67"/>
      <c r="Z236" s="8"/>
      <c r="AA236" s="8"/>
      <c r="AB236" s="8"/>
    </row>
    <row r="237" spans="1:28" x14ac:dyDescent="0.25">
      <c r="A237" s="68"/>
      <c r="B237" s="69"/>
      <c r="C237" s="6"/>
      <c r="D237" s="187"/>
      <c r="E237" s="187"/>
      <c r="F237" s="187"/>
      <c r="G237" s="191"/>
      <c r="H237" s="187"/>
      <c r="I237" s="188"/>
      <c r="J237" s="240"/>
      <c r="K237" s="189"/>
      <c r="L237" s="50"/>
      <c r="M237" s="6"/>
      <c r="N237" s="6"/>
      <c r="O237" s="52"/>
      <c r="Q237" s="6"/>
      <c r="R237" s="6"/>
      <c r="S237" s="51"/>
      <c r="T237" s="54"/>
      <c r="V237" s="6"/>
      <c r="W237" s="6"/>
      <c r="X237" s="6"/>
      <c r="Y237" s="51"/>
      <c r="Z237" s="6"/>
      <c r="AA237" s="6"/>
      <c r="AB237" s="6"/>
    </row>
    <row r="238" spans="1:28" s="24" customFormat="1" x14ac:dyDescent="0.25">
      <c r="A238" s="71" t="s">
        <v>113</v>
      </c>
      <c r="B238" s="49"/>
      <c r="C238" s="7">
        <f>SUM(C239:C241)</f>
        <v>0</v>
      </c>
      <c r="D238" s="192">
        <f>SUM(D239:D241)</f>
        <v>0</v>
      </c>
      <c r="E238" s="192">
        <f>SUM(E239:E241)</f>
        <v>89216</v>
      </c>
      <c r="F238" s="192">
        <f>D238+E238</f>
        <v>89216</v>
      </c>
      <c r="G238" s="192">
        <f>SUM(G239:G241)</f>
        <v>41507.550000000003</v>
      </c>
      <c r="H238" s="192">
        <f>F238-G238</f>
        <v>47708.45</v>
      </c>
      <c r="I238" s="174">
        <f>G238/F238</f>
        <v>0.4652478255021521</v>
      </c>
      <c r="J238" s="192">
        <f>SUM(J239:J241)</f>
        <v>0</v>
      </c>
      <c r="K238" s="192">
        <f>SUM(K239:K241)</f>
        <v>63697.5</v>
      </c>
      <c r="L238" s="57">
        <f t="shared" ref="L238:L241" si="330">(K238+J238)/F238</f>
        <v>0.7139694673601148</v>
      </c>
      <c r="M238" s="7">
        <f>K238+G238+J238</f>
        <v>105205.05</v>
      </c>
      <c r="N238" s="7">
        <f>H238-K238-J238</f>
        <v>-15989.050000000003</v>
      </c>
      <c r="O238" s="72">
        <f>M238/F238</f>
        <v>1.1792172928622668</v>
      </c>
      <c r="Q238" s="7">
        <f>SUM(Q239:Q241)</f>
        <v>0</v>
      </c>
      <c r="R238" s="7">
        <f>SUM(R239:R241)</f>
        <v>0</v>
      </c>
      <c r="S238" s="59">
        <f>+N238+C238+Q238+R238</f>
        <v>-15989.050000000003</v>
      </c>
      <c r="T238" s="57">
        <f>+M238/(Q238+F238+R238)</f>
        <v>1.1792172928622668</v>
      </c>
      <c r="V238" s="7">
        <f>SUM(V239:V241)</f>
        <v>0</v>
      </c>
      <c r="W238" s="7">
        <f>SUM(W239:W241)</f>
        <v>0</v>
      </c>
      <c r="X238" s="7">
        <f>SUM(X239:X241)</f>
        <v>0</v>
      </c>
      <c r="Y238" s="45"/>
      <c r="Z238" s="7">
        <f>SUM(Z239:Z241)</f>
        <v>0</v>
      </c>
      <c r="AA238" s="7">
        <f>SUM(AA239:AA241)</f>
        <v>0</v>
      </c>
      <c r="AB238" s="7">
        <f>SUM(AB239:AB241)</f>
        <v>0</v>
      </c>
    </row>
    <row r="239" spans="1:28" s="24" customFormat="1" hidden="1" x14ac:dyDescent="0.25">
      <c r="A239" s="48" t="s">
        <v>31</v>
      </c>
      <c r="B239" s="49"/>
      <c r="C239" s="7">
        <f>C234</f>
        <v>0</v>
      </c>
      <c r="D239" s="192">
        <f>D234</f>
        <v>0</v>
      </c>
      <c r="E239" s="192">
        <f>E234</f>
        <v>0</v>
      </c>
      <c r="F239" s="192">
        <f>D239+E239</f>
        <v>0</v>
      </c>
      <c r="G239" s="192">
        <f>G234</f>
        <v>0</v>
      </c>
      <c r="H239" s="192">
        <f>F239-G239</f>
        <v>0</v>
      </c>
      <c r="I239" s="174" t="e">
        <f>G239/F239</f>
        <v>#DIV/0!</v>
      </c>
      <c r="J239" s="192">
        <f t="shared" ref="J239:K241" si="331">J234</f>
        <v>0</v>
      </c>
      <c r="K239" s="192">
        <f t="shared" si="331"/>
        <v>0</v>
      </c>
      <c r="L239" s="57" t="e">
        <f t="shared" si="330"/>
        <v>#DIV/0!</v>
      </c>
      <c r="M239" s="7">
        <f>K239+G239+J239</f>
        <v>0</v>
      </c>
      <c r="N239" s="7">
        <f>H239-K239-J239</f>
        <v>0</v>
      </c>
      <c r="O239" s="72" t="e">
        <f>M239/F239</f>
        <v>#DIV/0!</v>
      </c>
      <c r="Q239" s="7">
        <f t="shared" ref="Q239:R241" si="332">Q234</f>
        <v>0</v>
      </c>
      <c r="R239" s="7">
        <f t="shared" si="332"/>
        <v>0</v>
      </c>
      <c r="S239" s="59">
        <f>+N239+C239+Q239+R239</f>
        <v>0</v>
      </c>
      <c r="T239" s="57" t="e">
        <f t="shared" ref="T239:T241" si="333">+M239/(Q239+F239+R239)</f>
        <v>#DIV/0!</v>
      </c>
      <c r="V239" s="7">
        <f>V234</f>
        <v>0</v>
      </c>
      <c r="W239" s="7">
        <f t="shared" ref="W239:X241" si="334">W234</f>
        <v>0</v>
      </c>
      <c r="X239" s="7">
        <f t="shared" si="334"/>
        <v>0</v>
      </c>
      <c r="Y239" s="45"/>
      <c r="Z239" s="7">
        <f>Z234</f>
        <v>0</v>
      </c>
      <c r="AA239" s="7">
        <f t="shared" ref="AA239:AB239" si="335">AA234</f>
        <v>0</v>
      </c>
      <c r="AB239" s="7">
        <f t="shared" si="335"/>
        <v>0</v>
      </c>
    </row>
    <row r="240" spans="1:28" s="24" customFormat="1" x14ac:dyDescent="0.25">
      <c r="A240" s="48" t="s">
        <v>32</v>
      </c>
      <c r="B240" s="49"/>
      <c r="C240" s="7">
        <f t="shared" ref="C240:E241" si="336">C235</f>
        <v>0</v>
      </c>
      <c r="D240" s="192">
        <f t="shared" si="336"/>
        <v>0</v>
      </c>
      <c r="E240" s="192">
        <f t="shared" si="336"/>
        <v>89216</v>
      </c>
      <c r="F240" s="192">
        <f>D240+E240</f>
        <v>89216</v>
      </c>
      <c r="G240" s="192">
        <f>G235</f>
        <v>41507.550000000003</v>
      </c>
      <c r="H240" s="192">
        <f>F240-G240</f>
        <v>47708.45</v>
      </c>
      <c r="I240" s="174">
        <f>G240/F240</f>
        <v>0.4652478255021521</v>
      </c>
      <c r="J240" s="192">
        <f t="shared" si="331"/>
        <v>0</v>
      </c>
      <c r="K240" s="192">
        <f t="shared" si="331"/>
        <v>63697.5</v>
      </c>
      <c r="L240" s="57">
        <f t="shared" si="330"/>
        <v>0.7139694673601148</v>
      </c>
      <c r="M240" s="7">
        <f t="shared" ref="M240:M241" si="337">K240+G240+J240</f>
        <v>105205.05</v>
      </c>
      <c r="N240" s="7">
        <f t="shared" ref="N240:N241" si="338">H240-K240-J240</f>
        <v>-15989.050000000003</v>
      </c>
      <c r="O240" s="72">
        <f>M240/F240</f>
        <v>1.1792172928622668</v>
      </c>
      <c r="Q240" s="7">
        <f t="shared" si="332"/>
        <v>0</v>
      </c>
      <c r="R240" s="7">
        <f t="shared" si="332"/>
        <v>0</v>
      </c>
      <c r="S240" s="59">
        <f t="shared" ref="S240:S241" si="339">+N240+C240+Q240+R240</f>
        <v>-15989.050000000003</v>
      </c>
      <c r="T240" s="57">
        <f t="shared" si="333"/>
        <v>1.1792172928622668</v>
      </c>
      <c r="V240" s="7">
        <f>V235</f>
        <v>0</v>
      </c>
      <c r="W240" s="7">
        <f t="shared" si="334"/>
        <v>0</v>
      </c>
      <c r="X240" s="7">
        <f t="shared" si="334"/>
        <v>0</v>
      </c>
      <c r="Y240" s="45"/>
      <c r="Z240" s="7">
        <f>Z235</f>
        <v>0</v>
      </c>
      <c r="AA240" s="7">
        <f t="shared" ref="AA240:AB240" si="340">AA235</f>
        <v>0</v>
      </c>
      <c r="AB240" s="7">
        <f t="shared" si="340"/>
        <v>0</v>
      </c>
    </row>
    <row r="241" spans="1:28" s="24" customFormat="1" hidden="1" x14ac:dyDescent="0.25">
      <c r="A241" s="48" t="s">
        <v>33</v>
      </c>
      <c r="B241" s="49"/>
      <c r="C241" s="7">
        <f t="shared" si="336"/>
        <v>0</v>
      </c>
      <c r="D241" s="192">
        <f t="shared" si="336"/>
        <v>0</v>
      </c>
      <c r="E241" s="192">
        <f t="shared" si="336"/>
        <v>0</v>
      </c>
      <c r="F241" s="192">
        <f>D241+E241</f>
        <v>0</v>
      </c>
      <c r="G241" s="192">
        <f>G236</f>
        <v>0</v>
      </c>
      <c r="H241" s="192">
        <f>F241-G241</f>
        <v>0</v>
      </c>
      <c r="I241" s="174" t="e">
        <f>G241/F241</f>
        <v>#DIV/0!</v>
      </c>
      <c r="J241" s="192">
        <f t="shared" si="331"/>
        <v>0</v>
      </c>
      <c r="K241" s="192">
        <f t="shared" si="331"/>
        <v>0</v>
      </c>
      <c r="L241" s="57" t="e">
        <f t="shared" si="330"/>
        <v>#DIV/0!</v>
      </c>
      <c r="M241" s="7">
        <f t="shared" si="337"/>
        <v>0</v>
      </c>
      <c r="N241" s="7">
        <f t="shared" si="338"/>
        <v>0</v>
      </c>
      <c r="O241" s="72" t="e">
        <f>M241/F241</f>
        <v>#DIV/0!</v>
      </c>
      <c r="Q241" s="7">
        <f t="shared" si="332"/>
        <v>0</v>
      </c>
      <c r="R241" s="7">
        <f t="shared" si="332"/>
        <v>0</v>
      </c>
      <c r="S241" s="59">
        <f t="shared" si="339"/>
        <v>0</v>
      </c>
      <c r="T241" s="57" t="e">
        <f t="shared" si="333"/>
        <v>#DIV/0!</v>
      </c>
      <c r="V241" s="7">
        <f>V236</f>
        <v>0</v>
      </c>
      <c r="W241" s="7">
        <f t="shared" si="334"/>
        <v>0</v>
      </c>
      <c r="X241" s="7">
        <f t="shared" si="334"/>
        <v>0</v>
      </c>
      <c r="Y241" s="45"/>
      <c r="Z241" s="7">
        <f>Z236</f>
        <v>0</v>
      </c>
      <c r="AA241" s="7">
        <f t="shared" ref="AA241:AB241" si="341">AA236</f>
        <v>0</v>
      </c>
      <c r="AB241" s="7">
        <f t="shared" si="341"/>
        <v>0</v>
      </c>
    </row>
    <row r="242" spans="1:28" x14ac:dyDescent="0.25">
      <c r="A242" s="68"/>
      <c r="B242" s="69"/>
      <c r="C242" s="6"/>
      <c r="D242" s="187"/>
      <c r="E242" s="187"/>
      <c r="F242" s="187"/>
      <c r="G242" s="187"/>
      <c r="H242" s="187"/>
      <c r="I242" s="188"/>
      <c r="J242" s="240"/>
      <c r="K242" s="189"/>
      <c r="L242" s="50"/>
      <c r="M242" s="6"/>
      <c r="N242" s="6"/>
      <c r="O242" s="52"/>
      <c r="Q242" s="6"/>
      <c r="R242" s="6"/>
      <c r="S242" s="51"/>
      <c r="T242" s="54"/>
      <c r="V242" s="6"/>
      <c r="W242" s="6"/>
      <c r="X242" s="6"/>
      <c r="Y242" s="51"/>
      <c r="Z242" s="6"/>
      <c r="AA242" s="6"/>
      <c r="AB242" s="6"/>
    </row>
    <row r="243" spans="1:28" ht="75" x14ac:dyDescent="0.25">
      <c r="A243" s="75" t="s">
        <v>114</v>
      </c>
      <c r="B243" s="69"/>
      <c r="C243" s="6"/>
      <c r="D243" s="187"/>
      <c r="E243" s="187"/>
      <c r="F243" s="187"/>
      <c r="G243" s="187"/>
      <c r="H243" s="187"/>
      <c r="I243" s="188"/>
      <c r="J243" s="240"/>
      <c r="K243" s="189"/>
      <c r="L243" s="50"/>
      <c r="M243" s="6"/>
      <c r="N243" s="6"/>
      <c r="O243" s="52"/>
      <c r="Q243" s="6"/>
      <c r="R243" s="6"/>
      <c r="S243" s="51"/>
      <c r="T243" s="54"/>
      <c r="V243" s="6"/>
      <c r="W243" s="6"/>
      <c r="X243" s="6"/>
      <c r="Y243" s="51"/>
      <c r="Z243" s="6"/>
      <c r="AA243" s="6"/>
      <c r="AB243" s="6"/>
    </row>
    <row r="244" spans="1:28" x14ac:dyDescent="0.25">
      <c r="A244" s="78"/>
      <c r="B244" s="69"/>
      <c r="C244" s="6"/>
      <c r="D244" s="187"/>
      <c r="E244" s="187"/>
      <c r="F244" s="187"/>
      <c r="G244" s="187"/>
      <c r="H244" s="187"/>
      <c r="I244" s="188"/>
      <c r="J244" s="240"/>
      <c r="K244" s="189"/>
      <c r="L244" s="50"/>
      <c r="M244" s="6"/>
      <c r="N244" s="6"/>
      <c r="O244" s="52"/>
      <c r="Q244" s="6"/>
      <c r="R244" s="6"/>
      <c r="S244" s="51"/>
      <c r="T244" s="54"/>
      <c r="V244" s="6"/>
      <c r="W244" s="6"/>
      <c r="X244" s="6"/>
      <c r="Y244" s="51"/>
      <c r="Z244" s="6"/>
      <c r="AA244" s="6"/>
      <c r="AB244" s="6"/>
    </row>
    <row r="245" spans="1:28" ht="60" x14ac:dyDescent="0.25">
      <c r="A245" s="75" t="s">
        <v>115</v>
      </c>
      <c r="B245" s="49"/>
      <c r="C245" s="6"/>
      <c r="D245" s="187"/>
      <c r="E245" s="187"/>
      <c r="F245" s="187"/>
      <c r="G245" s="187"/>
      <c r="H245" s="187"/>
      <c r="I245" s="188"/>
      <c r="J245" s="240"/>
      <c r="K245" s="189"/>
      <c r="L245" s="50"/>
      <c r="M245" s="6"/>
      <c r="N245" s="6"/>
      <c r="O245" s="52"/>
      <c r="Q245" s="6"/>
      <c r="R245" s="6"/>
      <c r="S245" s="51"/>
      <c r="T245" s="54"/>
      <c r="V245" s="6"/>
      <c r="W245" s="6"/>
      <c r="X245" s="6"/>
      <c r="Y245" s="51"/>
      <c r="Z245" s="6"/>
      <c r="AA245" s="6"/>
      <c r="AB245" s="6"/>
    </row>
    <row r="246" spans="1:28" x14ac:dyDescent="0.25">
      <c r="A246" s="48"/>
      <c r="B246" s="49"/>
      <c r="C246" s="6"/>
      <c r="D246" s="187"/>
      <c r="E246" s="187"/>
      <c r="F246" s="189"/>
      <c r="G246" s="187"/>
      <c r="H246" s="230"/>
      <c r="I246" s="188"/>
      <c r="J246" s="240"/>
      <c r="K246" s="189"/>
      <c r="L246" s="50"/>
      <c r="M246" s="51"/>
      <c r="N246" s="51"/>
      <c r="O246" s="52"/>
      <c r="Q246" s="6"/>
      <c r="R246" s="6"/>
      <c r="S246" s="51"/>
      <c r="T246" s="54"/>
      <c r="V246" s="6"/>
      <c r="W246" s="6"/>
      <c r="X246" s="6"/>
      <c r="Y246" s="51"/>
      <c r="Z246" s="6"/>
      <c r="AA246" s="6"/>
      <c r="AB246" s="6"/>
    </row>
    <row r="247" spans="1:28" hidden="1" x14ac:dyDescent="0.25">
      <c r="A247" s="48"/>
      <c r="B247" s="49"/>
      <c r="C247" s="6"/>
      <c r="D247" s="187"/>
      <c r="E247" s="187"/>
      <c r="F247" s="189"/>
      <c r="G247" s="189"/>
      <c r="H247" s="189"/>
      <c r="I247" s="188"/>
      <c r="J247" s="240"/>
      <c r="K247" s="189"/>
      <c r="L247" s="50"/>
      <c r="M247" s="51"/>
      <c r="N247" s="51"/>
      <c r="O247" s="52"/>
      <c r="Q247" s="6"/>
      <c r="R247" s="6"/>
      <c r="S247" s="51"/>
      <c r="T247" s="54"/>
      <c r="V247" s="6"/>
      <c r="W247" s="6"/>
      <c r="X247" s="6"/>
      <c r="Y247" s="51"/>
      <c r="Z247" s="6"/>
      <c r="AA247" s="6"/>
      <c r="AB247" s="6"/>
    </row>
    <row r="248" spans="1:28" ht="30" x14ac:dyDescent="0.25">
      <c r="A248" s="55" t="s">
        <v>116</v>
      </c>
      <c r="B248" s="49" t="s">
        <v>117</v>
      </c>
      <c r="C248" s="7">
        <f>SUM(C249:C251)</f>
        <v>0</v>
      </c>
      <c r="D248" s="192">
        <f>SUM(D249:D251)</f>
        <v>3849604</v>
      </c>
      <c r="E248" s="192">
        <f>SUM(E249:E251)</f>
        <v>0</v>
      </c>
      <c r="F248" s="190">
        <f>D248+E248</f>
        <v>3849604</v>
      </c>
      <c r="G248" s="190">
        <f>G249+G250</f>
        <v>2941917.81</v>
      </c>
      <c r="H248" s="190">
        <f>F248-G248</f>
        <v>907686.19</v>
      </c>
      <c r="I248" s="174">
        <f>G248/F248</f>
        <v>0.76421310087998662</v>
      </c>
      <c r="J248" s="190">
        <f>J249+J250</f>
        <v>129338.73000000001</v>
      </c>
      <c r="K248" s="190">
        <f>K250+K249</f>
        <v>85705</v>
      </c>
      <c r="L248" s="57">
        <f>(K248+J248)/F248</f>
        <v>5.5861260015315863E-2</v>
      </c>
      <c r="M248" s="56">
        <f>K248+G248+J248</f>
        <v>3156961.54</v>
      </c>
      <c r="N248" s="56">
        <f>H248-K248-J248</f>
        <v>692642.46</v>
      </c>
      <c r="O248" s="57">
        <f>M248/F248</f>
        <v>0.8200743608953025</v>
      </c>
      <c r="P248" s="58"/>
      <c r="Q248" s="56">
        <f>SUM(Q249:Q251)</f>
        <v>0</v>
      </c>
      <c r="R248" s="56">
        <f>SUM(R249:R251)</f>
        <v>0</v>
      </c>
      <c r="S248" s="59">
        <f>+N248+C248+Q248+R248</f>
        <v>692642.46</v>
      </c>
      <c r="T248" s="57">
        <f>+M248/(Q248+F248+R248)</f>
        <v>0.8200743608953025</v>
      </c>
      <c r="V248" s="7">
        <f>SUM(V249:V251)</f>
        <v>4810534.5599999996</v>
      </c>
      <c r="W248" s="7">
        <f>SUM(W249:W251)</f>
        <v>0</v>
      </c>
      <c r="X248" s="7">
        <f>SUM(X249:X251)</f>
        <v>0</v>
      </c>
      <c r="Y248" s="51"/>
      <c r="Z248" s="7">
        <f>SUM(Z249:Z251)</f>
        <v>0</v>
      </c>
      <c r="AA248" s="7">
        <f>SUM(AA249:AA251)</f>
        <v>0</v>
      </c>
      <c r="AB248" s="7">
        <f>SUM(AB249:AB251)</f>
        <v>0</v>
      </c>
    </row>
    <row r="249" spans="1:28" s="64" customFormat="1" ht="12.75" x14ac:dyDescent="0.2">
      <c r="A249" s="60" t="s">
        <v>31</v>
      </c>
      <c r="B249" s="69"/>
      <c r="C249" s="8"/>
      <c r="D249" s="191">
        <v>3849604</v>
      </c>
      <c r="E249" s="191"/>
      <c r="F249" s="191">
        <f>D249+E249</f>
        <v>3849604</v>
      </c>
      <c r="G249" s="191">
        <f>7851.12+2603151.88</f>
        <v>2611003</v>
      </c>
      <c r="H249" s="191">
        <f>F249-G249</f>
        <v>1238601</v>
      </c>
      <c r="I249" s="175">
        <f>G249/F249</f>
        <v>0.67825236050253479</v>
      </c>
      <c r="J249" s="241">
        <v>9505.6</v>
      </c>
      <c r="K249" s="242"/>
      <c r="L249" s="61">
        <f>(K249+J249)/F249</f>
        <v>2.4692409920604821E-3</v>
      </c>
      <c r="M249" s="8">
        <f>K249+G249+J249</f>
        <v>2620508.6</v>
      </c>
      <c r="N249" s="8">
        <f>H249-K249-J249</f>
        <v>1229095.3999999999</v>
      </c>
      <c r="O249" s="63">
        <f>M249/F249</f>
        <v>0.68072160149459526</v>
      </c>
      <c r="Q249" s="8">
        <f>W249+AA249</f>
        <v>0</v>
      </c>
      <c r="R249" s="8">
        <f>X249+AB249</f>
        <v>0</v>
      </c>
      <c r="S249" s="65">
        <f>+N249+C249+Q249+R249</f>
        <v>1229095.3999999999</v>
      </c>
      <c r="T249" s="66">
        <f t="shared" ref="T249:T251" si="342">+M249/(Q249+F249+R249)</f>
        <v>0.68072160149459526</v>
      </c>
      <c r="V249" s="8">
        <v>4233534.5599999996</v>
      </c>
      <c r="W249" s="8"/>
      <c r="X249" s="8"/>
      <c r="Y249" s="67"/>
      <c r="Z249" s="8"/>
      <c r="AA249" s="8"/>
      <c r="AB249" s="8"/>
    </row>
    <row r="250" spans="1:28" s="64" customFormat="1" ht="12.75" x14ac:dyDescent="0.2">
      <c r="A250" s="60" t="s">
        <v>32</v>
      </c>
      <c r="B250" s="69"/>
      <c r="C250" s="8"/>
      <c r="D250" s="191"/>
      <c r="E250" s="191"/>
      <c r="F250" s="191">
        <f t="shared" ref="F250:F251" si="343">D250+E250</f>
        <v>0</v>
      </c>
      <c r="G250" s="214">
        <v>330914.81000000006</v>
      </c>
      <c r="H250" s="191">
        <f>F250-G250</f>
        <v>-330914.81000000006</v>
      </c>
      <c r="I250" s="175" t="e">
        <f>G250/F250</f>
        <v>#DIV/0!</v>
      </c>
      <c r="J250" s="241">
        <v>119833.13</v>
      </c>
      <c r="K250" s="242">
        <v>85705</v>
      </c>
      <c r="L250" s="61" t="e">
        <f t="shared" ref="L250:L251" si="344">(K250+J250)/F250</f>
        <v>#DIV/0!</v>
      </c>
      <c r="M250" s="8">
        <f t="shared" ref="M250:M251" si="345">K250+G250+J250</f>
        <v>536452.94000000006</v>
      </c>
      <c r="N250" s="8">
        <f t="shared" ref="N250:N251" si="346">H250-K250-J250</f>
        <v>-536452.94000000006</v>
      </c>
      <c r="O250" s="63" t="e">
        <f>M250/F250</f>
        <v>#DIV/0!</v>
      </c>
      <c r="Q250" s="8">
        <f t="shared" ref="Q250:Q251" si="347">W250+AA250</f>
        <v>0</v>
      </c>
      <c r="R250" s="8">
        <f t="shared" ref="R250:R251" si="348">X250+AB250</f>
        <v>0</v>
      </c>
      <c r="S250" s="65">
        <f t="shared" ref="S250:S251" si="349">+N250+C250+Q250+R250</f>
        <v>-536452.94000000006</v>
      </c>
      <c r="T250" s="66" t="e">
        <f t="shared" si="342"/>
        <v>#DIV/0!</v>
      </c>
      <c r="V250" s="8">
        <v>577000</v>
      </c>
      <c r="W250" s="8"/>
      <c r="X250" s="8"/>
      <c r="Y250" s="67"/>
      <c r="Z250" s="8"/>
      <c r="AA250" s="8"/>
      <c r="AB250" s="8"/>
    </row>
    <row r="251" spans="1:28" s="64" customFormat="1" ht="12.75" hidden="1" x14ac:dyDescent="0.2">
      <c r="A251" s="60" t="s">
        <v>33</v>
      </c>
      <c r="B251" s="69"/>
      <c r="C251" s="8"/>
      <c r="D251" s="191">
        <f t="shared" ref="D251" si="350">V251+Z251</f>
        <v>0</v>
      </c>
      <c r="E251" s="191"/>
      <c r="F251" s="191">
        <f t="shared" si="343"/>
        <v>0</v>
      </c>
      <c r="G251" s="191"/>
      <c r="H251" s="191">
        <f>F251-G251</f>
        <v>0</v>
      </c>
      <c r="I251" s="175" t="e">
        <f>G251/F251</f>
        <v>#DIV/0!</v>
      </c>
      <c r="J251" s="241"/>
      <c r="K251" s="242"/>
      <c r="L251" s="61" t="e">
        <f t="shared" si="344"/>
        <v>#DIV/0!</v>
      </c>
      <c r="M251" s="8">
        <f t="shared" si="345"/>
        <v>0</v>
      </c>
      <c r="N251" s="8">
        <f t="shared" si="346"/>
        <v>0</v>
      </c>
      <c r="O251" s="63" t="e">
        <f>M251/F251</f>
        <v>#DIV/0!</v>
      </c>
      <c r="Q251" s="8">
        <f t="shared" si="347"/>
        <v>0</v>
      </c>
      <c r="R251" s="8">
        <f t="shared" si="348"/>
        <v>0</v>
      </c>
      <c r="S251" s="65">
        <f t="shared" si="349"/>
        <v>0</v>
      </c>
      <c r="T251" s="66" t="e">
        <f t="shared" si="342"/>
        <v>#DIV/0!</v>
      </c>
      <c r="V251" s="8"/>
      <c r="W251" s="8"/>
      <c r="X251" s="8"/>
      <c r="Y251" s="67"/>
      <c r="Z251" s="8"/>
      <c r="AA251" s="8"/>
      <c r="AB251" s="8"/>
    </row>
    <row r="252" spans="1:28" hidden="1" x14ac:dyDescent="0.25">
      <c r="A252" s="68"/>
      <c r="B252" s="69"/>
      <c r="C252" s="6"/>
      <c r="D252" s="187"/>
      <c r="E252" s="187"/>
      <c r="F252" s="189"/>
      <c r="G252" s="191"/>
      <c r="H252" s="189"/>
      <c r="I252" s="188"/>
      <c r="J252" s="240"/>
      <c r="K252" s="189"/>
      <c r="L252" s="50"/>
      <c r="M252" s="51"/>
      <c r="N252" s="51"/>
      <c r="O252" s="52"/>
      <c r="Q252" s="6"/>
      <c r="R252" s="6"/>
      <c r="S252" s="51"/>
      <c r="T252" s="54"/>
      <c r="V252" s="6"/>
      <c r="W252" s="6"/>
      <c r="X252" s="6"/>
      <c r="Y252" s="51"/>
      <c r="Z252" s="6"/>
      <c r="AA252" s="6"/>
      <c r="AB252" s="6"/>
    </row>
    <row r="253" spans="1:28" ht="30" hidden="1" x14ac:dyDescent="0.25">
      <c r="A253" s="55" t="s">
        <v>118</v>
      </c>
      <c r="B253" s="49" t="s">
        <v>119</v>
      </c>
      <c r="C253" s="7">
        <f>SUM(C254:C256)</f>
        <v>0</v>
      </c>
      <c r="D253" s="192">
        <f>SUM(D254:D256)</f>
        <v>0</v>
      </c>
      <c r="E253" s="192">
        <f>SUM(E254:E256)</f>
        <v>0</v>
      </c>
      <c r="F253" s="190">
        <f>D253+E253</f>
        <v>0</v>
      </c>
      <c r="G253" s="190">
        <f>SUM(G254:G256)</f>
        <v>0</v>
      </c>
      <c r="H253" s="190">
        <f>F253-G253</f>
        <v>0</v>
      </c>
      <c r="I253" s="174" t="e">
        <f>G253/F253</f>
        <v>#DIV/0!</v>
      </c>
      <c r="J253" s="190">
        <f>SUM(J254:J256)</f>
        <v>0</v>
      </c>
      <c r="K253" s="190">
        <f>SUM(K254:K256)</f>
        <v>0</v>
      </c>
      <c r="L253" s="57" t="e">
        <f>(K253+J253)/F253</f>
        <v>#DIV/0!</v>
      </c>
      <c r="M253" s="56">
        <f>K253+G253+J253</f>
        <v>0</v>
      </c>
      <c r="N253" s="56">
        <f>H253-K253-J253</f>
        <v>0</v>
      </c>
      <c r="O253" s="57" t="e">
        <f>M253/F253</f>
        <v>#DIV/0!</v>
      </c>
      <c r="P253" s="58"/>
      <c r="Q253" s="56">
        <f>SUM(Q254:Q256)</f>
        <v>0</v>
      </c>
      <c r="R253" s="56">
        <f>SUM(R254:R256)</f>
        <v>0</v>
      </c>
      <c r="S253" s="59">
        <f>+N253+C253+Q253+R253</f>
        <v>0</v>
      </c>
      <c r="T253" s="57" t="e">
        <f>+M253/(Q253+F253+R253)</f>
        <v>#DIV/0!</v>
      </c>
      <c r="V253" s="7">
        <f>SUM(V254:V256)</f>
        <v>0</v>
      </c>
      <c r="W253" s="7">
        <f>SUM(W254:W256)</f>
        <v>0</v>
      </c>
      <c r="X253" s="7">
        <f>SUM(X254:X256)</f>
        <v>0</v>
      </c>
      <c r="Y253" s="51"/>
      <c r="Z253" s="7">
        <f>SUM(Z254:Z256)</f>
        <v>0</v>
      </c>
      <c r="AA253" s="7">
        <f>SUM(AA254:AA256)</f>
        <v>0</v>
      </c>
      <c r="AB253" s="7">
        <f>SUM(AB254:AB256)</f>
        <v>0</v>
      </c>
    </row>
    <row r="254" spans="1:28" s="64" customFormat="1" ht="12.75" hidden="1" x14ac:dyDescent="0.2">
      <c r="A254" s="60" t="s">
        <v>31</v>
      </c>
      <c r="B254" s="69"/>
      <c r="C254" s="8"/>
      <c r="D254" s="191">
        <f>V254+Z254</f>
        <v>0</v>
      </c>
      <c r="E254" s="191"/>
      <c r="F254" s="191">
        <f>D254+E254</f>
        <v>0</v>
      </c>
      <c r="G254" s="191"/>
      <c r="H254" s="191">
        <f>F254-G254</f>
        <v>0</v>
      </c>
      <c r="I254" s="175" t="e">
        <f>G254/F254</f>
        <v>#DIV/0!</v>
      </c>
      <c r="J254" s="241"/>
      <c r="K254" s="242"/>
      <c r="L254" s="61" t="e">
        <f>(K254+J254)/F254</f>
        <v>#DIV/0!</v>
      </c>
      <c r="M254" s="8">
        <f>K254+G254+J254</f>
        <v>0</v>
      </c>
      <c r="N254" s="8">
        <f>H254-K254-J254</f>
        <v>0</v>
      </c>
      <c r="O254" s="63" t="e">
        <f>M254/F254</f>
        <v>#DIV/0!</v>
      </c>
      <c r="Q254" s="8">
        <f>W254+AA254</f>
        <v>0</v>
      </c>
      <c r="R254" s="8">
        <f>X254+AB254</f>
        <v>0</v>
      </c>
      <c r="S254" s="65">
        <f>+N254+C254+Q254+R254</f>
        <v>0</v>
      </c>
      <c r="T254" s="66" t="e">
        <f t="shared" ref="T254:T256" si="351">+M254/(Q254+F254+R254)</f>
        <v>#DIV/0!</v>
      </c>
      <c r="V254" s="8"/>
      <c r="W254" s="8"/>
      <c r="X254" s="8"/>
      <c r="Y254" s="67"/>
      <c r="Z254" s="8"/>
      <c r="AA254" s="8"/>
      <c r="AB254" s="8"/>
    </row>
    <row r="255" spans="1:28" s="64" customFormat="1" ht="12.75" hidden="1" x14ac:dyDescent="0.2">
      <c r="A255" s="60" t="s">
        <v>32</v>
      </c>
      <c r="B255" s="69"/>
      <c r="C255" s="8"/>
      <c r="D255" s="191">
        <f t="shared" ref="D255:D256" si="352">V255+Z255</f>
        <v>0</v>
      </c>
      <c r="E255" s="191"/>
      <c r="F255" s="191">
        <f t="shared" ref="F255:F256" si="353">D255+E255</f>
        <v>0</v>
      </c>
      <c r="G255" s="191"/>
      <c r="H255" s="191">
        <f>F255-G255</f>
        <v>0</v>
      </c>
      <c r="I255" s="175" t="e">
        <f>G255/F255</f>
        <v>#DIV/0!</v>
      </c>
      <c r="J255" s="241"/>
      <c r="K255" s="242"/>
      <c r="L255" s="61" t="e">
        <f t="shared" ref="L255:L256" si="354">(K255+J255)/F255</f>
        <v>#DIV/0!</v>
      </c>
      <c r="M255" s="8">
        <f t="shared" ref="M255:M256" si="355">K255+G255+J255</f>
        <v>0</v>
      </c>
      <c r="N255" s="8">
        <f t="shared" ref="N255:N256" si="356">H255-K255-J255</f>
        <v>0</v>
      </c>
      <c r="O255" s="63" t="e">
        <f>M255/F255</f>
        <v>#DIV/0!</v>
      </c>
      <c r="Q255" s="8">
        <f t="shared" ref="Q255:Q256" si="357">W255+AA255</f>
        <v>0</v>
      </c>
      <c r="R255" s="8">
        <f t="shared" ref="R255:R256" si="358">X255+AB255</f>
        <v>0</v>
      </c>
      <c r="S255" s="65">
        <f t="shared" ref="S255:S256" si="359">+N255+C255+Q255+R255</f>
        <v>0</v>
      </c>
      <c r="T255" s="66" t="e">
        <f t="shared" si="351"/>
        <v>#DIV/0!</v>
      </c>
      <c r="V255" s="8"/>
      <c r="W255" s="8"/>
      <c r="X255" s="8"/>
      <c r="Y255" s="67"/>
      <c r="Z255" s="8"/>
      <c r="AA255" s="8"/>
      <c r="AB255" s="8"/>
    </row>
    <row r="256" spans="1:28" s="64" customFormat="1" ht="12.75" hidden="1" x14ac:dyDescent="0.2">
      <c r="A256" s="60" t="s">
        <v>33</v>
      </c>
      <c r="B256" s="69"/>
      <c r="C256" s="8"/>
      <c r="D256" s="191">
        <f t="shared" si="352"/>
        <v>0</v>
      </c>
      <c r="E256" s="191"/>
      <c r="F256" s="191">
        <f t="shared" si="353"/>
        <v>0</v>
      </c>
      <c r="G256" s="191"/>
      <c r="H256" s="191">
        <f>F256-G256</f>
        <v>0</v>
      </c>
      <c r="I256" s="175" t="e">
        <f>G256/F256</f>
        <v>#DIV/0!</v>
      </c>
      <c r="J256" s="241"/>
      <c r="K256" s="242"/>
      <c r="L256" s="61" t="e">
        <f t="shared" si="354"/>
        <v>#DIV/0!</v>
      </c>
      <c r="M256" s="8">
        <f t="shared" si="355"/>
        <v>0</v>
      </c>
      <c r="N256" s="8">
        <f t="shared" si="356"/>
        <v>0</v>
      </c>
      <c r="O256" s="63" t="e">
        <f>M256/F256</f>
        <v>#DIV/0!</v>
      </c>
      <c r="Q256" s="8">
        <f t="shared" si="357"/>
        <v>0</v>
      </c>
      <c r="R256" s="8">
        <f t="shared" si="358"/>
        <v>0</v>
      </c>
      <c r="S256" s="65">
        <f t="shared" si="359"/>
        <v>0</v>
      </c>
      <c r="T256" s="66" t="e">
        <f t="shared" si="351"/>
        <v>#DIV/0!</v>
      </c>
      <c r="V256" s="8"/>
      <c r="W256" s="8"/>
      <c r="X256" s="8"/>
      <c r="Y256" s="67"/>
      <c r="Z256" s="8"/>
      <c r="AA256" s="8"/>
      <c r="AB256" s="8"/>
    </row>
    <row r="257" spans="1:28" x14ac:dyDescent="0.25">
      <c r="A257" s="68"/>
      <c r="B257" s="69"/>
      <c r="C257" s="6"/>
      <c r="D257" s="187"/>
      <c r="E257" s="187"/>
      <c r="F257" s="189"/>
      <c r="G257" s="191"/>
      <c r="H257" s="189"/>
      <c r="I257" s="188"/>
      <c r="J257" s="240"/>
      <c r="K257" s="189"/>
      <c r="L257" s="50"/>
      <c r="M257" s="51"/>
      <c r="N257" s="51"/>
      <c r="O257" s="52"/>
      <c r="Q257" s="6"/>
      <c r="R257" s="6"/>
      <c r="S257" s="51"/>
      <c r="T257" s="54"/>
      <c r="V257" s="6"/>
      <c r="W257" s="6"/>
      <c r="X257" s="6"/>
      <c r="Y257" s="51"/>
      <c r="Z257" s="6"/>
      <c r="AA257" s="6"/>
      <c r="AB257" s="6"/>
    </row>
    <row r="258" spans="1:28" s="24" customFormat="1" x14ac:dyDescent="0.25">
      <c r="A258" s="71" t="s">
        <v>120</v>
      </c>
      <c r="B258" s="49"/>
      <c r="C258" s="7">
        <f>SUM(C259:C261)</f>
        <v>0</v>
      </c>
      <c r="D258" s="192">
        <f>SUM(D259:D261)</f>
        <v>3849604</v>
      </c>
      <c r="E258" s="192">
        <f>SUM(E259:E261)</f>
        <v>0</v>
      </c>
      <c r="F258" s="190">
        <f>D258+E258</f>
        <v>3849604</v>
      </c>
      <c r="G258" s="190">
        <f>SUM(G259:G261)</f>
        <v>2941917.81</v>
      </c>
      <c r="H258" s="190">
        <f>F258-G258</f>
        <v>907686.19</v>
      </c>
      <c r="I258" s="174">
        <f>G258/F258</f>
        <v>0.76421310087998662</v>
      </c>
      <c r="J258" s="190">
        <f>SUM(J259:J261)</f>
        <v>129338.73000000001</v>
      </c>
      <c r="K258" s="190">
        <f>SUM(K259:K261)</f>
        <v>85705</v>
      </c>
      <c r="L258" s="57">
        <f t="shared" ref="L258:L261" si="360">(K258+J258)/F258</f>
        <v>5.5861260015315863E-2</v>
      </c>
      <c r="M258" s="56">
        <f>K258+G258+J258</f>
        <v>3156961.54</v>
      </c>
      <c r="N258" s="56">
        <f>H258-K258-J258</f>
        <v>692642.46</v>
      </c>
      <c r="O258" s="57">
        <f>M258/F258</f>
        <v>0.8200743608953025</v>
      </c>
      <c r="P258" s="58"/>
      <c r="Q258" s="56">
        <f>SUM(Q259:Q261)</f>
        <v>0</v>
      </c>
      <c r="R258" s="56">
        <f>SUM(R259:R261)</f>
        <v>0</v>
      </c>
      <c r="S258" s="59">
        <f>+N258+C258+Q258+R258</f>
        <v>692642.46</v>
      </c>
      <c r="T258" s="57">
        <f>+M258/(Q258+F258+R258)</f>
        <v>0.8200743608953025</v>
      </c>
      <c r="V258" s="7">
        <f>SUM(V259:V261)</f>
        <v>4810534.5599999996</v>
      </c>
      <c r="W258" s="7">
        <f>SUM(W259:W261)</f>
        <v>0</v>
      </c>
      <c r="X258" s="7">
        <f>SUM(X259:X261)</f>
        <v>0</v>
      </c>
      <c r="Y258" s="45"/>
      <c r="Z258" s="7">
        <f>SUM(Z259:Z261)</f>
        <v>0</v>
      </c>
      <c r="AA258" s="7">
        <f>SUM(AA259:AA261)</f>
        <v>0</v>
      </c>
      <c r="AB258" s="7">
        <f>SUM(AB259:AB261)</f>
        <v>0</v>
      </c>
    </row>
    <row r="259" spans="1:28" s="24" customFormat="1" x14ac:dyDescent="0.25">
      <c r="A259" s="48" t="s">
        <v>31</v>
      </c>
      <c r="B259" s="49"/>
      <c r="C259" s="7">
        <f>C249+C254</f>
        <v>0</v>
      </c>
      <c r="D259" s="192">
        <f>D249+D254</f>
        <v>3849604</v>
      </c>
      <c r="E259" s="192">
        <f>E249+E254</f>
        <v>0</v>
      </c>
      <c r="F259" s="192">
        <f>D259+E259</f>
        <v>3849604</v>
      </c>
      <c r="G259" s="192">
        <f>G249+G254</f>
        <v>2611003</v>
      </c>
      <c r="H259" s="192">
        <f>F259-G259</f>
        <v>1238601</v>
      </c>
      <c r="I259" s="188">
        <f>G259/F259</f>
        <v>0.67825236050253479</v>
      </c>
      <c r="J259" s="192">
        <f t="shared" ref="J259:K261" si="361">J249+J254</f>
        <v>9505.6</v>
      </c>
      <c r="K259" s="192">
        <f t="shared" si="361"/>
        <v>0</v>
      </c>
      <c r="L259" s="57">
        <f t="shared" si="360"/>
        <v>2.4692409920604821E-3</v>
      </c>
      <c r="M259" s="7">
        <f>K259+G259+J259</f>
        <v>2620508.6</v>
      </c>
      <c r="N259" s="7">
        <f>H259-K259-J259</f>
        <v>1229095.3999999999</v>
      </c>
      <c r="O259" s="57">
        <f>M259/F259</f>
        <v>0.68072160149459526</v>
      </c>
      <c r="Q259" s="7">
        <f t="shared" ref="Q259:R261" si="362">Q249+Q254</f>
        <v>0</v>
      </c>
      <c r="R259" s="7">
        <f t="shared" si="362"/>
        <v>0</v>
      </c>
      <c r="S259" s="59">
        <f>+N259+C259+Q259+R259</f>
        <v>1229095.3999999999</v>
      </c>
      <c r="T259" s="57">
        <f t="shared" ref="T259:T261" si="363">+M259/(Q259+F259+R259)</f>
        <v>0.68072160149459526</v>
      </c>
      <c r="V259" s="7">
        <f>V249+V254</f>
        <v>4233534.5599999996</v>
      </c>
      <c r="W259" s="7">
        <f t="shared" ref="W259:X261" si="364">W249+W254</f>
        <v>0</v>
      </c>
      <c r="X259" s="7">
        <f t="shared" si="364"/>
        <v>0</v>
      </c>
      <c r="Y259" s="45"/>
      <c r="Z259" s="7">
        <f>Z249+Z254</f>
        <v>0</v>
      </c>
      <c r="AA259" s="7">
        <f t="shared" ref="AA259:AB259" si="365">AA249+AA254</f>
        <v>0</v>
      </c>
      <c r="AB259" s="7">
        <f t="shared" si="365"/>
        <v>0</v>
      </c>
    </row>
    <row r="260" spans="1:28" s="24" customFormat="1" x14ac:dyDescent="0.25">
      <c r="A260" s="48" t="s">
        <v>32</v>
      </c>
      <c r="B260" s="49"/>
      <c r="C260" s="7">
        <f t="shared" ref="C260:E261" si="366">C250+C255</f>
        <v>0</v>
      </c>
      <c r="D260" s="192">
        <f t="shared" si="366"/>
        <v>0</v>
      </c>
      <c r="E260" s="192">
        <f t="shared" si="366"/>
        <v>0</v>
      </c>
      <c r="F260" s="192">
        <f>D260+E260</f>
        <v>0</v>
      </c>
      <c r="G260" s="192">
        <f>G250+G255</f>
        <v>330914.81000000006</v>
      </c>
      <c r="H260" s="192">
        <f>F260-G260</f>
        <v>-330914.81000000006</v>
      </c>
      <c r="I260" s="188" t="e">
        <f>G260/F260</f>
        <v>#DIV/0!</v>
      </c>
      <c r="J260" s="192">
        <f t="shared" si="361"/>
        <v>119833.13</v>
      </c>
      <c r="K260" s="192">
        <f t="shared" si="361"/>
        <v>85705</v>
      </c>
      <c r="L260" s="57" t="e">
        <f t="shared" si="360"/>
        <v>#DIV/0!</v>
      </c>
      <c r="M260" s="7">
        <f t="shared" ref="M260:M261" si="367">K260+G260+J260</f>
        <v>536452.94000000006</v>
      </c>
      <c r="N260" s="7">
        <f t="shared" ref="N260:N261" si="368">H260-K260-J260</f>
        <v>-536452.94000000006</v>
      </c>
      <c r="O260" s="57" t="e">
        <f>M260/F260</f>
        <v>#DIV/0!</v>
      </c>
      <c r="Q260" s="7">
        <f t="shared" si="362"/>
        <v>0</v>
      </c>
      <c r="R260" s="7">
        <f t="shared" si="362"/>
        <v>0</v>
      </c>
      <c r="S260" s="59">
        <f t="shared" ref="S260:S261" si="369">+N260+C260+Q260+R260</f>
        <v>-536452.94000000006</v>
      </c>
      <c r="T260" s="57" t="e">
        <f t="shared" si="363"/>
        <v>#DIV/0!</v>
      </c>
      <c r="V260" s="7">
        <f>V250+V255</f>
        <v>577000</v>
      </c>
      <c r="W260" s="7">
        <f t="shared" si="364"/>
        <v>0</v>
      </c>
      <c r="X260" s="7">
        <f t="shared" si="364"/>
        <v>0</v>
      </c>
      <c r="Y260" s="45"/>
      <c r="Z260" s="7">
        <f>Z250+Z255</f>
        <v>0</v>
      </c>
      <c r="AA260" s="7">
        <f t="shared" ref="AA260:AB260" si="370">AA250+AA255</f>
        <v>0</v>
      </c>
      <c r="AB260" s="7">
        <f t="shared" si="370"/>
        <v>0</v>
      </c>
    </row>
    <row r="261" spans="1:28" s="24" customFormat="1" hidden="1" x14ac:dyDescent="0.25">
      <c r="A261" s="48" t="s">
        <v>33</v>
      </c>
      <c r="B261" s="49"/>
      <c r="C261" s="7">
        <f t="shared" si="366"/>
        <v>0</v>
      </c>
      <c r="D261" s="192">
        <f t="shared" si="366"/>
        <v>0</v>
      </c>
      <c r="E261" s="192">
        <f t="shared" si="366"/>
        <v>0</v>
      </c>
      <c r="F261" s="192">
        <f>D261+E261</f>
        <v>0</v>
      </c>
      <c r="G261" s="192">
        <f>G251+G256</f>
        <v>0</v>
      </c>
      <c r="H261" s="192">
        <f>F261-G261</f>
        <v>0</v>
      </c>
      <c r="I261" s="188" t="e">
        <f>G261/F261</f>
        <v>#DIV/0!</v>
      </c>
      <c r="J261" s="192">
        <f t="shared" si="361"/>
        <v>0</v>
      </c>
      <c r="K261" s="192">
        <f t="shared" si="361"/>
        <v>0</v>
      </c>
      <c r="L261" s="57" t="e">
        <f t="shared" si="360"/>
        <v>#DIV/0!</v>
      </c>
      <c r="M261" s="7">
        <f t="shared" si="367"/>
        <v>0</v>
      </c>
      <c r="N261" s="7">
        <f t="shared" si="368"/>
        <v>0</v>
      </c>
      <c r="O261" s="57" t="e">
        <f>M261/F261</f>
        <v>#DIV/0!</v>
      </c>
      <c r="Q261" s="7">
        <f t="shared" si="362"/>
        <v>0</v>
      </c>
      <c r="R261" s="7">
        <f t="shared" si="362"/>
        <v>0</v>
      </c>
      <c r="S261" s="59">
        <f t="shared" si="369"/>
        <v>0</v>
      </c>
      <c r="T261" s="57" t="e">
        <f t="shared" si="363"/>
        <v>#DIV/0!</v>
      </c>
      <c r="V261" s="7">
        <f>V251+V256</f>
        <v>0</v>
      </c>
      <c r="W261" s="7">
        <f t="shared" si="364"/>
        <v>0</v>
      </c>
      <c r="X261" s="7">
        <f t="shared" si="364"/>
        <v>0</v>
      </c>
      <c r="Y261" s="45"/>
      <c r="Z261" s="7">
        <f>Z251+Z256</f>
        <v>0</v>
      </c>
      <c r="AA261" s="7">
        <f t="shared" ref="AA261:AB261" si="371">AA251+AA256</f>
        <v>0</v>
      </c>
      <c r="AB261" s="7">
        <f t="shared" si="371"/>
        <v>0</v>
      </c>
    </row>
    <row r="262" spans="1:28" hidden="1" x14ac:dyDescent="0.25">
      <c r="A262" s="68"/>
      <c r="B262" s="69"/>
      <c r="C262" s="6"/>
      <c r="D262" s="187"/>
      <c r="E262" s="187"/>
      <c r="F262" s="189"/>
      <c r="G262" s="189"/>
      <c r="H262" s="189"/>
      <c r="I262" s="188"/>
      <c r="J262" s="240"/>
      <c r="K262" s="189"/>
      <c r="L262" s="50"/>
      <c r="M262" s="51"/>
      <c r="N262" s="51"/>
      <c r="O262" s="52"/>
      <c r="Q262" s="6"/>
      <c r="R262" s="6"/>
      <c r="S262" s="51"/>
      <c r="T262" s="54"/>
      <c r="V262" s="6"/>
      <c r="W262" s="6"/>
      <c r="X262" s="6"/>
      <c r="Y262" s="51"/>
      <c r="Z262" s="6"/>
      <c r="AA262" s="6"/>
      <c r="AB262" s="6"/>
    </row>
    <row r="263" spans="1:28" x14ac:dyDescent="0.25">
      <c r="A263" s="68"/>
      <c r="B263" s="69"/>
      <c r="C263" s="6"/>
      <c r="D263" s="187"/>
      <c r="E263" s="187"/>
      <c r="F263" s="189"/>
      <c r="G263" s="189"/>
      <c r="H263" s="189"/>
      <c r="I263" s="188"/>
      <c r="J263" s="240"/>
      <c r="K263" s="189"/>
      <c r="L263" s="50"/>
      <c r="M263" s="51"/>
      <c r="N263" s="51"/>
      <c r="O263" s="52"/>
      <c r="Q263" s="6"/>
      <c r="R263" s="6"/>
      <c r="S263" s="51"/>
      <c r="T263" s="54"/>
      <c r="V263" s="6"/>
      <c r="W263" s="6"/>
      <c r="X263" s="6"/>
      <c r="Y263" s="51"/>
      <c r="Z263" s="6"/>
      <c r="AA263" s="6"/>
      <c r="AB263" s="6"/>
    </row>
    <row r="264" spans="1:28" s="24" customFormat="1" x14ac:dyDescent="0.25">
      <c r="A264" s="71" t="s">
        <v>121</v>
      </c>
      <c r="B264" s="49"/>
      <c r="C264" s="7">
        <f>SUM(C265:C268)</f>
        <v>0</v>
      </c>
      <c r="D264" s="192">
        <f>SUM(D265:D268)</f>
        <v>13654145</v>
      </c>
      <c r="E264" s="192">
        <f>SUM(E265:E268)</f>
        <v>99411327.289999992</v>
      </c>
      <c r="F264" s="192">
        <f>D264+E264</f>
        <v>113065472.28999999</v>
      </c>
      <c r="G264" s="192">
        <f>SUM(G265:G268)</f>
        <v>56792213.733999997</v>
      </c>
      <c r="H264" s="192">
        <f>F264-G264</f>
        <v>56273258.555999994</v>
      </c>
      <c r="I264" s="174">
        <f>G264/F264</f>
        <v>0.50229493216403387</v>
      </c>
      <c r="J264" s="192">
        <f>SUM(J265:J268)</f>
        <v>32036994.220000003</v>
      </c>
      <c r="K264" s="192">
        <f>SUM(K265:K268)</f>
        <v>12138171.309999999</v>
      </c>
      <c r="L264" s="57">
        <f t="shared" ref="L264:L274" si="372">(K264+J264)/F264</f>
        <v>0.39070429402793949</v>
      </c>
      <c r="M264" s="7">
        <f>K264+G264+J264</f>
        <v>100967379.264</v>
      </c>
      <c r="N264" s="7">
        <f>H264-K264-J264</f>
        <v>12098093.025999989</v>
      </c>
      <c r="O264" s="57">
        <f>M264/F264</f>
        <v>0.89299922619197336</v>
      </c>
      <c r="Q264" s="7">
        <f>SUM(Q265:Q268)</f>
        <v>0</v>
      </c>
      <c r="R264" s="7">
        <f>SUM(R265:R268)</f>
        <v>0</v>
      </c>
      <c r="S264" s="59">
        <f>+N264+C264+Q264+R264</f>
        <v>12098093.025999989</v>
      </c>
      <c r="T264" s="57">
        <f>+M264/(Q264+F264+R264)</f>
        <v>0.89299922619197336</v>
      </c>
      <c r="V264" s="7">
        <f>SUM(V265:V268)</f>
        <v>165850221.28999999</v>
      </c>
      <c r="W264" s="7">
        <f>SUM(W265:W268)</f>
        <v>0</v>
      </c>
      <c r="X264" s="7">
        <f>SUM(X265:X268)</f>
        <v>0</v>
      </c>
      <c r="Y264" s="45"/>
      <c r="Z264" s="7">
        <f>SUM(Z265:Z268)</f>
        <v>0</v>
      </c>
      <c r="AA264" s="7">
        <f>SUM(AA265:AA268)</f>
        <v>0</v>
      </c>
      <c r="AB264" s="7">
        <f>SUM(AB265:AB268)</f>
        <v>0</v>
      </c>
    </row>
    <row r="265" spans="1:28" s="24" customFormat="1" x14ac:dyDescent="0.25">
      <c r="A265" s="48" t="s">
        <v>31</v>
      </c>
      <c r="B265" s="49"/>
      <c r="C265" s="7">
        <f t="shared" ref="C265:E266" si="373">C259+C239+C224+C179+C87</f>
        <v>0</v>
      </c>
      <c r="D265" s="192">
        <f t="shared" si="373"/>
        <v>4786604</v>
      </c>
      <c r="E265" s="192">
        <f t="shared" si="373"/>
        <v>9922270.2799999993</v>
      </c>
      <c r="F265" s="192">
        <f>D265+E265</f>
        <v>14708874.279999999</v>
      </c>
      <c r="G265" s="192">
        <f>G259+G239+G224+G179+G87</f>
        <v>9921019.743999999</v>
      </c>
      <c r="H265" s="192">
        <f>F265-G265</f>
        <v>4787854.5360000003</v>
      </c>
      <c r="I265" s="174">
        <f>G265/F265</f>
        <v>0.67449211646943241</v>
      </c>
      <c r="J265" s="192">
        <f>J259+J239+J224+J179+J87</f>
        <v>9505.6</v>
      </c>
      <c r="K265" s="192">
        <f>K259+K239+K224+K179+K87</f>
        <v>0</v>
      </c>
      <c r="L265" s="57">
        <f t="shared" si="372"/>
        <v>6.4624931990376634E-4</v>
      </c>
      <c r="M265" s="7">
        <f>K265+G265+J265</f>
        <v>9930525.3439999986</v>
      </c>
      <c r="N265" s="7">
        <f>H265-K265-J265</f>
        <v>4778348.9360000007</v>
      </c>
      <c r="O265" s="57">
        <f>M265/F265</f>
        <v>0.67513836578933617</v>
      </c>
      <c r="Q265" s="7">
        <f>Q259+Q239+Q224+Q179+Q87</f>
        <v>0</v>
      </c>
      <c r="R265" s="7">
        <f>R259+R239+R224+R179+R87</f>
        <v>0</v>
      </c>
      <c r="S265" s="59">
        <f>+N265+C265+Q265+R265</f>
        <v>4778348.9360000007</v>
      </c>
      <c r="T265" s="57">
        <f t="shared" ref="T265:T268" si="374">+M265/(Q265+F265+R265)</f>
        <v>0.67513836578933617</v>
      </c>
      <c r="V265" s="7">
        <f t="shared" ref="V265:X266" si="375">V259+V239+V224+V179+V87</f>
        <v>6003221.2899999991</v>
      </c>
      <c r="W265" s="7">
        <f t="shared" si="375"/>
        <v>0</v>
      </c>
      <c r="X265" s="7">
        <f t="shared" si="375"/>
        <v>0</v>
      </c>
      <c r="Y265" s="45"/>
      <c r="Z265" s="7">
        <f t="shared" ref="Z265:AB265" si="376">Z259+Z239+Z224+Z179+Z87</f>
        <v>0</v>
      </c>
      <c r="AA265" s="7">
        <f t="shared" si="376"/>
        <v>0</v>
      </c>
      <c r="AB265" s="7">
        <f t="shared" si="376"/>
        <v>0</v>
      </c>
    </row>
    <row r="266" spans="1:28" s="24" customFormat="1" x14ac:dyDescent="0.25">
      <c r="A266" s="48" t="s">
        <v>32</v>
      </c>
      <c r="B266" s="49"/>
      <c r="C266" s="7">
        <f t="shared" si="373"/>
        <v>0</v>
      </c>
      <c r="D266" s="192">
        <f t="shared" si="373"/>
        <v>8867541</v>
      </c>
      <c r="E266" s="192">
        <f t="shared" si="373"/>
        <v>89489057.00999999</v>
      </c>
      <c r="F266" s="192">
        <f>D266+E266</f>
        <v>98356598.00999999</v>
      </c>
      <c r="G266" s="192">
        <f>G260+G240+G225+G180+G88</f>
        <v>46871193.990000002</v>
      </c>
      <c r="H266" s="192">
        <f>F266-G266</f>
        <v>51485404.019999988</v>
      </c>
      <c r="I266" s="174">
        <f>G266/F266</f>
        <v>0.47654346468179565</v>
      </c>
      <c r="J266" s="192">
        <f>J260+J240+J225+J180+J88</f>
        <v>32027488.620000001</v>
      </c>
      <c r="K266" s="192">
        <f>K260+K240+K225+K180+K88</f>
        <v>12138171.309999999</v>
      </c>
      <c r="L266" s="57">
        <f t="shared" si="372"/>
        <v>0.4490360669602424</v>
      </c>
      <c r="M266" s="7">
        <f t="shared" ref="M266:M268" si="377">K266+G266+J266</f>
        <v>91036853.920000002</v>
      </c>
      <c r="N266" s="7">
        <f t="shared" ref="N266:N268" si="378">H266-K266-J266</f>
        <v>7319744.0899999924</v>
      </c>
      <c r="O266" s="57">
        <f>M266/F266</f>
        <v>0.92557953164203799</v>
      </c>
      <c r="Q266" s="7">
        <f>Q260+Q240+Q225+Q180+Q88</f>
        <v>0</v>
      </c>
      <c r="R266" s="7">
        <f>R260+R240+R225+R180+R88</f>
        <v>0</v>
      </c>
      <c r="S266" s="59">
        <f t="shared" ref="S266:S268" si="379">+N266+C266+Q266+R266</f>
        <v>7319744.0899999924</v>
      </c>
      <c r="T266" s="57">
        <f t="shared" si="374"/>
        <v>0.92557953164203799</v>
      </c>
      <c r="V266" s="7">
        <f t="shared" si="375"/>
        <v>159847000</v>
      </c>
      <c r="W266" s="7">
        <f t="shared" si="375"/>
        <v>0</v>
      </c>
      <c r="X266" s="7">
        <f t="shared" si="375"/>
        <v>0</v>
      </c>
      <c r="Y266" s="45"/>
      <c r="Z266" s="7">
        <f t="shared" ref="Z266:AB266" si="380">Z260+Z240+Z225+Z180+Z88</f>
        <v>0</v>
      </c>
      <c r="AA266" s="7">
        <f t="shared" si="380"/>
        <v>0</v>
      </c>
      <c r="AB266" s="7">
        <f t="shared" si="380"/>
        <v>0</v>
      </c>
    </row>
    <row r="267" spans="1:28" s="24" customFormat="1" hidden="1" x14ac:dyDescent="0.25">
      <c r="A267" s="48" t="s">
        <v>53</v>
      </c>
      <c r="B267" s="49"/>
      <c r="C267" s="7">
        <f>+C181++C89</f>
        <v>0</v>
      </c>
      <c r="D267" s="192">
        <f>+D181++D89</f>
        <v>0</v>
      </c>
      <c r="E267" s="192">
        <f>+E181++E89</f>
        <v>0</v>
      </c>
      <c r="F267" s="192">
        <f>D267+E267</f>
        <v>0</v>
      </c>
      <c r="G267" s="192">
        <f>+G181++G89</f>
        <v>0</v>
      </c>
      <c r="H267" s="192">
        <f>F267-G267</f>
        <v>0</v>
      </c>
      <c r="I267" s="174" t="e">
        <f>G267/F267</f>
        <v>#DIV/0!</v>
      </c>
      <c r="J267" s="192">
        <f>+J181++J89</f>
        <v>0</v>
      </c>
      <c r="K267" s="192">
        <f>+K181++K89</f>
        <v>0</v>
      </c>
      <c r="L267" s="57" t="e">
        <f t="shared" si="372"/>
        <v>#DIV/0!</v>
      </c>
      <c r="M267" s="7">
        <f t="shared" si="377"/>
        <v>0</v>
      </c>
      <c r="N267" s="7">
        <f t="shared" si="378"/>
        <v>0</v>
      </c>
      <c r="O267" s="57" t="e">
        <f>M267/F267</f>
        <v>#DIV/0!</v>
      </c>
      <c r="Q267" s="7">
        <f>+Q181++Q89</f>
        <v>0</v>
      </c>
      <c r="R267" s="7">
        <f>+R181++R89</f>
        <v>0</v>
      </c>
      <c r="S267" s="59">
        <f t="shared" si="379"/>
        <v>0</v>
      </c>
      <c r="T267" s="57" t="e">
        <f t="shared" si="374"/>
        <v>#DIV/0!</v>
      </c>
      <c r="V267" s="7">
        <f>+V181++V89</f>
        <v>0</v>
      </c>
      <c r="W267" s="7">
        <f>+W181++W89</f>
        <v>0</v>
      </c>
      <c r="X267" s="7">
        <f>+X181++X89</f>
        <v>0</v>
      </c>
      <c r="Y267" s="45"/>
      <c r="Z267" s="7">
        <f>+Z181++Z89</f>
        <v>0</v>
      </c>
      <c r="AA267" s="7">
        <f>+AA181++AA89</f>
        <v>0</v>
      </c>
      <c r="AB267" s="7">
        <f>+AB181++AB89</f>
        <v>0</v>
      </c>
    </row>
    <row r="268" spans="1:28" s="24" customFormat="1" hidden="1" x14ac:dyDescent="0.25">
      <c r="A268" s="48" t="s">
        <v>33</v>
      </c>
      <c r="B268" s="49"/>
      <c r="C268" s="7">
        <f>C261+C241+C226+C182+C90</f>
        <v>0</v>
      </c>
      <c r="D268" s="192">
        <f>D261+D241+D226+D182+D90</f>
        <v>0</v>
      </c>
      <c r="E268" s="192">
        <f>E261+E241+E226+E182+E90</f>
        <v>0</v>
      </c>
      <c r="F268" s="192">
        <f>D268+E268</f>
        <v>0</v>
      </c>
      <c r="G268" s="192">
        <f>G261+G241+G226+G182+G90</f>
        <v>0</v>
      </c>
      <c r="H268" s="192">
        <f>F268-G268</f>
        <v>0</v>
      </c>
      <c r="I268" s="174" t="e">
        <f>G268/F268</f>
        <v>#DIV/0!</v>
      </c>
      <c r="J268" s="192">
        <f>J261+J241+J226+J182+J90</f>
        <v>0</v>
      </c>
      <c r="K268" s="192">
        <f>K261+K241+K226+K182+K90</f>
        <v>0</v>
      </c>
      <c r="L268" s="57" t="e">
        <f t="shared" si="372"/>
        <v>#DIV/0!</v>
      </c>
      <c r="M268" s="7">
        <f t="shared" si="377"/>
        <v>0</v>
      </c>
      <c r="N268" s="7">
        <f t="shared" si="378"/>
        <v>0</v>
      </c>
      <c r="O268" s="57" t="e">
        <f>M268/F268</f>
        <v>#DIV/0!</v>
      </c>
      <c r="Q268" s="7">
        <f>Q261+Q241+Q226+Q182+Q90</f>
        <v>0</v>
      </c>
      <c r="R268" s="7">
        <f>R261+R241+R226+R182+R90</f>
        <v>0</v>
      </c>
      <c r="S268" s="59">
        <f t="shared" si="379"/>
        <v>0</v>
      </c>
      <c r="T268" s="57" t="e">
        <f t="shared" si="374"/>
        <v>#DIV/0!</v>
      </c>
      <c r="V268" s="7">
        <f>V261+V241+V226+V182+V90</f>
        <v>0</v>
      </c>
      <c r="W268" s="7">
        <f>W261+W241+W226+W182+W90</f>
        <v>0</v>
      </c>
      <c r="X268" s="7">
        <f>X261+X241+X226+X182+X90</f>
        <v>0</v>
      </c>
      <c r="Y268" s="45"/>
      <c r="Z268" s="7">
        <f>Z261+Z241+Z226+Z182+Z90</f>
        <v>0</v>
      </c>
      <c r="AA268" s="7">
        <f>AA261+AA241+AA226+AA182+AA90</f>
        <v>0</v>
      </c>
      <c r="AB268" s="7">
        <f>AB261+AB241+AB226+AB182+AB90</f>
        <v>0</v>
      </c>
    </row>
    <row r="269" spans="1:28" x14ac:dyDescent="0.25">
      <c r="A269" s="68"/>
      <c r="B269" s="69"/>
      <c r="C269" s="6"/>
      <c r="D269" s="187"/>
      <c r="E269" s="187"/>
      <c r="F269" s="189"/>
      <c r="G269" s="189"/>
      <c r="H269" s="189"/>
      <c r="I269" s="188"/>
      <c r="J269" s="240"/>
      <c r="K269" s="189"/>
      <c r="L269" s="50"/>
      <c r="M269" s="51"/>
      <c r="N269" s="51"/>
      <c r="O269" s="52"/>
      <c r="Q269" s="6"/>
      <c r="R269" s="6"/>
      <c r="S269" s="51"/>
      <c r="T269" s="54"/>
      <c r="V269" s="6"/>
      <c r="W269" s="6"/>
      <c r="X269" s="6"/>
      <c r="Y269" s="51"/>
      <c r="Z269" s="6"/>
      <c r="AA269" s="6"/>
      <c r="AB269" s="6"/>
    </row>
    <row r="270" spans="1:28" s="24" customFormat="1" x14ac:dyDescent="0.25">
      <c r="A270" s="71" t="s">
        <v>122</v>
      </c>
      <c r="B270" s="49"/>
      <c r="C270" s="7">
        <f>SUM(C271:C274)</f>
        <v>0</v>
      </c>
      <c r="D270" s="192">
        <f>SUM(D271:D274)</f>
        <v>14992000</v>
      </c>
      <c r="E270" s="192">
        <f>SUM(E271:E274)</f>
        <v>111068979.84999999</v>
      </c>
      <c r="F270" s="192">
        <f>D270+E270</f>
        <v>126060979.84999999</v>
      </c>
      <c r="G270" s="192">
        <f>SUM(G271:G274)</f>
        <v>58603869.083999999</v>
      </c>
      <c r="H270" s="192">
        <f>F270-G270</f>
        <v>67457110.766000003</v>
      </c>
      <c r="I270" s="174">
        <f>G270/F270</f>
        <v>0.46488508302674442</v>
      </c>
      <c r="J270" s="192">
        <f>SUM(J271:J274)</f>
        <v>32316703.380000003</v>
      </c>
      <c r="K270" s="192">
        <f>SUM(K271:K274)</f>
        <v>14689317.449999999</v>
      </c>
      <c r="L270" s="57">
        <f t="shared" si="372"/>
        <v>0.37288319419643162</v>
      </c>
      <c r="M270" s="7">
        <f>K270+G270+J270</f>
        <v>105609889.914</v>
      </c>
      <c r="N270" s="7">
        <f>H270-K270-J270</f>
        <v>20451089.935999997</v>
      </c>
      <c r="O270" s="72">
        <f>M270/F270</f>
        <v>0.83776827722317604</v>
      </c>
      <c r="Q270" s="7">
        <f>SUM(Q271:Q274)</f>
        <v>0</v>
      </c>
      <c r="R270" s="7">
        <f>SUM(R271:R274)</f>
        <v>0</v>
      </c>
      <c r="S270" s="59">
        <f>+N270+C270+Q270+R270</f>
        <v>20451089.935999997</v>
      </c>
      <c r="T270" s="57">
        <f>+M270/(Q270+F270+R270)</f>
        <v>0.83776827722317604</v>
      </c>
      <c r="V270" s="7">
        <f>SUM(V271:V274)</f>
        <v>167413000</v>
      </c>
      <c r="W270" s="7">
        <f>SUM(W271:W274)</f>
        <v>0</v>
      </c>
      <c r="X270" s="7">
        <f>SUM(X271:X274)</f>
        <v>0</v>
      </c>
      <c r="Y270" s="45"/>
      <c r="Z270" s="7">
        <f>SUM(Z271:Z274)</f>
        <v>0</v>
      </c>
      <c r="AA270" s="7">
        <f>SUM(AA271:AA274)</f>
        <v>0</v>
      </c>
      <c r="AB270" s="7">
        <f>SUM(AB271:AB274)</f>
        <v>0</v>
      </c>
    </row>
    <row r="271" spans="1:28" s="24" customFormat="1" x14ac:dyDescent="0.25">
      <c r="A271" s="48" t="s">
        <v>31</v>
      </c>
      <c r="B271" s="49"/>
      <c r="C271" s="7">
        <f t="shared" ref="C271:E272" si="381">+C23+C61+C265</f>
        <v>0</v>
      </c>
      <c r="D271" s="192">
        <f t="shared" si="381"/>
        <v>5099604</v>
      </c>
      <c r="E271" s="192">
        <f t="shared" si="381"/>
        <v>9922270.2799999993</v>
      </c>
      <c r="F271" s="192">
        <f>D271+E271</f>
        <v>15021874.279999999</v>
      </c>
      <c r="G271" s="192">
        <f>+G23+G61+G265</f>
        <v>10133699.683999998</v>
      </c>
      <c r="H271" s="192">
        <f>F271-G271</f>
        <v>4888174.5960000008</v>
      </c>
      <c r="I271" s="174">
        <f>G271/F271</f>
        <v>0.67459622515227169</v>
      </c>
      <c r="J271" s="192">
        <f>+J23+J61+J265</f>
        <v>9505.6</v>
      </c>
      <c r="K271" s="192">
        <f>+K23+K61+K265</f>
        <v>5770.09</v>
      </c>
      <c r="L271" s="57">
        <f t="shared" si="372"/>
        <v>1.0168964082157132E-3</v>
      </c>
      <c r="M271" s="7">
        <f>K271+G271+J271</f>
        <v>10148975.373999998</v>
      </c>
      <c r="N271" s="7">
        <f>H271-K271-J271</f>
        <v>4872898.9060000014</v>
      </c>
      <c r="O271" s="72">
        <f>M271/F271</f>
        <v>0.67561312156048736</v>
      </c>
      <c r="Q271" s="7">
        <f>+Q23+Q61+Q265</f>
        <v>0</v>
      </c>
      <c r="R271" s="7">
        <f>+R23+R61+R265</f>
        <v>0</v>
      </c>
      <c r="S271" s="59">
        <f>+N271+C271+Q271+R271</f>
        <v>4872898.9060000014</v>
      </c>
      <c r="T271" s="57">
        <f t="shared" ref="T271:T274" si="382">+M271/(Q271+F271+R271)</f>
        <v>0.67561312156048736</v>
      </c>
      <c r="V271" s="7">
        <f t="shared" ref="V271:X272" si="383">+V23+V61+V265</f>
        <v>6339999.9999999991</v>
      </c>
      <c r="W271" s="7">
        <f t="shared" si="383"/>
        <v>0</v>
      </c>
      <c r="X271" s="7">
        <f t="shared" si="383"/>
        <v>0</v>
      </c>
      <c r="Y271" s="45"/>
      <c r="Z271" s="7">
        <f t="shared" ref="Z271:AB272" si="384">+Z23+Z61+Z265</f>
        <v>0</v>
      </c>
      <c r="AA271" s="7">
        <f t="shared" si="384"/>
        <v>0</v>
      </c>
      <c r="AB271" s="7">
        <f t="shared" si="384"/>
        <v>0</v>
      </c>
    </row>
    <row r="272" spans="1:28" s="24" customFormat="1" x14ac:dyDescent="0.25">
      <c r="A272" s="48" t="s">
        <v>32</v>
      </c>
      <c r="B272" s="49"/>
      <c r="C272" s="7">
        <f t="shared" si="381"/>
        <v>0</v>
      </c>
      <c r="D272" s="192">
        <f t="shared" si="381"/>
        <v>9892396</v>
      </c>
      <c r="E272" s="192">
        <f t="shared" si="381"/>
        <v>101146709.56999999</v>
      </c>
      <c r="F272" s="192">
        <f>D272+E272</f>
        <v>111039105.56999999</v>
      </c>
      <c r="G272" s="192">
        <f>+G24+G62+G266</f>
        <v>48470169.399999999</v>
      </c>
      <c r="H272" s="192">
        <f>F272-G272</f>
        <v>62568936.169999994</v>
      </c>
      <c r="I272" s="174">
        <f>G272/F272</f>
        <v>0.43651440770516647</v>
      </c>
      <c r="J272" s="192">
        <f>+J24+J62+J266</f>
        <v>32307197.780000001</v>
      </c>
      <c r="K272" s="192">
        <f>+K24+K62+K266</f>
        <v>14683547.359999999</v>
      </c>
      <c r="L272" s="57">
        <f t="shared" si="372"/>
        <v>0.42319095510344001</v>
      </c>
      <c r="M272" s="7">
        <f t="shared" ref="M272:M274" si="385">K272+G272+J272</f>
        <v>95460914.539999992</v>
      </c>
      <c r="N272" s="7">
        <f t="shared" ref="N272:N274" si="386">H272-K272-J272</f>
        <v>15578191.029999994</v>
      </c>
      <c r="O272" s="72">
        <f>M272/F272</f>
        <v>0.85970536280860643</v>
      </c>
      <c r="Q272" s="7">
        <f>+Q24+Q62+Q266</f>
        <v>0</v>
      </c>
      <c r="R272" s="7">
        <f>+R24+R62+R266</f>
        <v>0</v>
      </c>
      <c r="S272" s="59">
        <f t="shared" ref="S272:S274" si="387">+N272+C272+Q272+R272</f>
        <v>15578191.029999994</v>
      </c>
      <c r="T272" s="57">
        <f t="shared" si="382"/>
        <v>0.85970536280860643</v>
      </c>
      <c r="V272" s="7">
        <f t="shared" si="383"/>
        <v>161073000</v>
      </c>
      <c r="W272" s="7">
        <f t="shared" si="383"/>
        <v>0</v>
      </c>
      <c r="X272" s="7">
        <f t="shared" si="383"/>
        <v>0</v>
      </c>
      <c r="Y272" s="45"/>
      <c r="Z272" s="7">
        <f t="shared" si="384"/>
        <v>0</v>
      </c>
      <c r="AA272" s="7">
        <f t="shared" si="384"/>
        <v>0</v>
      </c>
      <c r="AB272" s="7">
        <f t="shared" si="384"/>
        <v>0</v>
      </c>
    </row>
    <row r="273" spans="1:28" s="24" customFormat="1" hidden="1" x14ac:dyDescent="0.25">
      <c r="A273" s="48" t="s">
        <v>53</v>
      </c>
      <c r="B273" s="49"/>
      <c r="C273" s="7">
        <f>+C267</f>
        <v>0</v>
      </c>
      <c r="D273" s="192">
        <f>+D267</f>
        <v>0</v>
      </c>
      <c r="E273" s="192">
        <f>+E267</f>
        <v>0</v>
      </c>
      <c r="F273" s="192">
        <f>D273+E273</f>
        <v>0</v>
      </c>
      <c r="G273" s="192">
        <f>+G267</f>
        <v>0</v>
      </c>
      <c r="H273" s="192">
        <f>F273-G273</f>
        <v>0</v>
      </c>
      <c r="I273" s="174" t="e">
        <f>G273/F273</f>
        <v>#DIV/0!</v>
      </c>
      <c r="J273" s="192">
        <f>+J267</f>
        <v>0</v>
      </c>
      <c r="K273" s="192">
        <f>+K267</f>
        <v>0</v>
      </c>
      <c r="L273" s="57" t="e">
        <f t="shared" si="372"/>
        <v>#DIV/0!</v>
      </c>
      <c r="M273" s="7">
        <f t="shared" si="385"/>
        <v>0</v>
      </c>
      <c r="N273" s="7">
        <f t="shared" si="386"/>
        <v>0</v>
      </c>
      <c r="O273" s="72" t="e">
        <f>M273/F273</f>
        <v>#DIV/0!</v>
      </c>
      <c r="Q273" s="7">
        <f>+Q267</f>
        <v>0</v>
      </c>
      <c r="R273" s="7">
        <f>+R267</f>
        <v>0</v>
      </c>
      <c r="S273" s="59">
        <f t="shared" si="387"/>
        <v>0</v>
      </c>
      <c r="T273" s="57" t="e">
        <f t="shared" si="382"/>
        <v>#DIV/0!</v>
      </c>
      <c r="V273" s="7">
        <f>+V267</f>
        <v>0</v>
      </c>
      <c r="W273" s="7">
        <f>+W267</f>
        <v>0</v>
      </c>
      <c r="X273" s="7">
        <f>+X267</f>
        <v>0</v>
      </c>
      <c r="Y273" s="45"/>
      <c r="Z273" s="7">
        <f>+Z267</f>
        <v>0</v>
      </c>
      <c r="AA273" s="7">
        <f>+AA267</f>
        <v>0</v>
      </c>
      <c r="AB273" s="7">
        <f>+AB267</f>
        <v>0</v>
      </c>
    </row>
    <row r="274" spans="1:28" s="24" customFormat="1" hidden="1" x14ac:dyDescent="0.25">
      <c r="A274" s="48" t="s">
        <v>33</v>
      </c>
      <c r="B274" s="49"/>
      <c r="C274" s="7">
        <f>+C25+C63+C268</f>
        <v>0</v>
      </c>
      <c r="D274" s="192">
        <f>+D25+D63+D268</f>
        <v>0</v>
      </c>
      <c r="E274" s="192">
        <f>+E25+E63+E268</f>
        <v>0</v>
      </c>
      <c r="F274" s="192">
        <f>D274+E274</f>
        <v>0</v>
      </c>
      <c r="G274" s="192">
        <f>+G25+G63+G268</f>
        <v>0</v>
      </c>
      <c r="H274" s="192">
        <f>F274-G274</f>
        <v>0</v>
      </c>
      <c r="I274" s="174" t="e">
        <f>G274/F274</f>
        <v>#DIV/0!</v>
      </c>
      <c r="J274" s="192">
        <f>+J25+J63+J268</f>
        <v>0</v>
      </c>
      <c r="K274" s="192">
        <f>+K25+K63+K268</f>
        <v>0</v>
      </c>
      <c r="L274" s="57" t="e">
        <f t="shared" si="372"/>
        <v>#DIV/0!</v>
      </c>
      <c r="M274" s="7">
        <f t="shared" si="385"/>
        <v>0</v>
      </c>
      <c r="N274" s="7">
        <f t="shared" si="386"/>
        <v>0</v>
      </c>
      <c r="O274" s="72" t="e">
        <f>M274/F274</f>
        <v>#DIV/0!</v>
      </c>
      <c r="Q274" s="7">
        <f>+Q25+Q63+Q268</f>
        <v>0</v>
      </c>
      <c r="R274" s="7">
        <f>+R25+R63+R268</f>
        <v>0</v>
      </c>
      <c r="S274" s="59">
        <f t="shared" si="387"/>
        <v>0</v>
      </c>
      <c r="T274" s="57" t="e">
        <f t="shared" si="382"/>
        <v>#DIV/0!</v>
      </c>
      <c r="V274" s="7">
        <f>+V25+V63+V268</f>
        <v>0</v>
      </c>
      <c r="W274" s="7">
        <f>+W25+W63+W268</f>
        <v>0</v>
      </c>
      <c r="X274" s="7">
        <f>+X25+X63+X268</f>
        <v>0</v>
      </c>
      <c r="Y274" s="45"/>
      <c r="Z274" s="7">
        <f>+Z25+Z63+Z268</f>
        <v>0</v>
      </c>
      <c r="AA274" s="7">
        <f>+AA25+AA63+AA268</f>
        <v>0</v>
      </c>
      <c r="AB274" s="7">
        <f>+AB25+AB63+AB268</f>
        <v>0</v>
      </c>
    </row>
    <row r="275" spans="1:28" hidden="1" x14ac:dyDescent="0.25">
      <c r="A275" s="68"/>
      <c r="B275" s="69"/>
      <c r="C275" s="6"/>
      <c r="D275" s="187"/>
      <c r="E275" s="187"/>
      <c r="F275" s="189"/>
      <c r="G275" s="189"/>
      <c r="H275" s="189"/>
      <c r="I275" s="188"/>
      <c r="J275" s="240"/>
      <c r="K275" s="189"/>
      <c r="L275" s="50"/>
      <c r="M275" s="51"/>
      <c r="N275" s="51"/>
      <c r="O275" s="52"/>
      <c r="Q275" s="6"/>
      <c r="R275" s="6"/>
      <c r="S275" s="51"/>
      <c r="T275" s="54"/>
      <c r="V275" s="6"/>
      <c r="W275" s="6"/>
      <c r="X275" s="6"/>
      <c r="Y275" s="51"/>
      <c r="Z275" s="6"/>
      <c r="AA275" s="6"/>
      <c r="AB275" s="6"/>
    </row>
    <row r="276" spans="1:28" hidden="1" x14ac:dyDescent="0.25">
      <c r="A276" s="48" t="s">
        <v>123</v>
      </c>
      <c r="B276" s="69"/>
      <c r="C276" s="6"/>
      <c r="D276" s="187"/>
      <c r="E276" s="187"/>
      <c r="F276" s="189"/>
      <c r="G276" s="189"/>
      <c r="H276" s="189"/>
      <c r="I276" s="188"/>
      <c r="J276" s="240"/>
      <c r="K276" s="189"/>
      <c r="L276" s="50"/>
      <c r="M276" s="51"/>
      <c r="N276" s="51"/>
      <c r="O276" s="52"/>
      <c r="Q276" s="6"/>
      <c r="R276" s="6"/>
      <c r="S276" s="51"/>
      <c r="T276" s="54"/>
      <c r="V276" s="12"/>
      <c r="W276" s="12"/>
      <c r="X276" s="12"/>
      <c r="Y276" s="51"/>
      <c r="Z276" s="12"/>
      <c r="AA276" s="12"/>
      <c r="AB276" s="12"/>
    </row>
    <row r="277" spans="1:28" hidden="1" x14ac:dyDescent="0.25">
      <c r="A277" s="73" t="s">
        <v>124</v>
      </c>
      <c r="B277" s="69"/>
      <c r="C277" s="6"/>
      <c r="D277" s="187">
        <f>V277+Z277</f>
        <v>0</v>
      </c>
      <c r="E277" s="187"/>
      <c r="F277" s="192">
        <f>D277+E277</f>
        <v>0</v>
      </c>
      <c r="G277" s="189"/>
      <c r="H277" s="192">
        <f>F277-G277</f>
        <v>0</v>
      </c>
      <c r="I277" s="174" t="e">
        <f t="shared" ref="I277:I280" si="388">G277/F277</f>
        <v>#DIV/0!</v>
      </c>
      <c r="J277" s="245"/>
      <c r="K277" s="189"/>
      <c r="L277" s="57" t="e">
        <f t="shared" ref="L277:L280" si="389">(K277+J277)/F277</f>
        <v>#DIV/0!</v>
      </c>
      <c r="M277" s="7">
        <f>K277+G277+J277</f>
        <v>0</v>
      </c>
      <c r="N277" s="7">
        <f>H277-K277-J277</f>
        <v>0</v>
      </c>
      <c r="O277" s="57" t="e">
        <f>M277/F277</f>
        <v>#DIV/0!</v>
      </c>
      <c r="Q277" s="6">
        <f>W277+AA277</f>
        <v>0</v>
      </c>
      <c r="R277" s="6">
        <f>X277+AB277</f>
        <v>0</v>
      </c>
      <c r="S277" s="59">
        <f>+N277+C277+Q277+R277</f>
        <v>0</v>
      </c>
      <c r="T277" s="57" t="e">
        <f>+M277/(Q277+F277+R277)</f>
        <v>#DIV/0!</v>
      </c>
      <c r="V277" s="6"/>
      <c r="W277" s="6"/>
      <c r="X277" s="6"/>
      <c r="Y277" s="51"/>
      <c r="Z277" s="6"/>
      <c r="AA277" s="6"/>
      <c r="AB277" s="6"/>
    </row>
    <row r="278" spans="1:28" hidden="1" x14ac:dyDescent="0.25">
      <c r="A278" s="73" t="s">
        <v>125</v>
      </c>
      <c r="B278" s="69"/>
      <c r="C278" s="6"/>
      <c r="D278" s="187">
        <f t="shared" ref="D278:D280" si="390">V278+Z278</f>
        <v>0</v>
      </c>
      <c r="E278" s="187"/>
      <c r="F278" s="192">
        <f>D278+E278</f>
        <v>0</v>
      </c>
      <c r="G278" s="189"/>
      <c r="H278" s="192">
        <f t="shared" ref="H278:H280" si="391">F278-G278</f>
        <v>0</v>
      </c>
      <c r="I278" s="174" t="e">
        <f t="shared" si="388"/>
        <v>#DIV/0!</v>
      </c>
      <c r="J278" s="245"/>
      <c r="K278" s="189"/>
      <c r="L278" s="57" t="e">
        <f t="shared" si="389"/>
        <v>#DIV/0!</v>
      </c>
      <c r="M278" s="7">
        <f t="shared" ref="M278:M280" si="392">K278+G278+J278</f>
        <v>0</v>
      </c>
      <c r="N278" s="7">
        <f t="shared" ref="N278:N280" si="393">H278-K278-J278</f>
        <v>0</v>
      </c>
      <c r="O278" s="57" t="e">
        <f>M278/F278</f>
        <v>#DIV/0!</v>
      </c>
      <c r="Q278" s="6">
        <f t="shared" ref="Q278:Q280" si="394">W278+AA278</f>
        <v>0</v>
      </c>
      <c r="R278" s="6">
        <f t="shared" ref="R278:R280" si="395">X278+AB278</f>
        <v>0</v>
      </c>
      <c r="S278" s="59">
        <f>+N278+C278+Q278+R278</f>
        <v>0</v>
      </c>
      <c r="T278" s="57" t="e">
        <f>+M278/(Q278+F278+R278)</f>
        <v>#DIV/0!</v>
      </c>
      <c r="V278" s="6"/>
      <c r="W278" s="6"/>
      <c r="X278" s="6"/>
      <c r="Y278" s="51"/>
      <c r="Z278" s="6"/>
      <c r="AA278" s="6"/>
      <c r="AB278" s="6"/>
    </row>
    <row r="279" spans="1:28" ht="30" hidden="1" x14ac:dyDescent="0.25">
      <c r="A279" s="73" t="s">
        <v>126</v>
      </c>
      <c r="B279" s="69"/>
      <c r="C279" s="6"/>
      <c r="D279" s="187">
        <f t="shared" si="390"/>
        <v>0</v>
      </c>
      <c r="E279" s="187"/>
      <c r="F279" s="192">
        <f>D279+E279</f>
        <v>0</v>
      </c>
      <c r="G279" s="189"/>
      <c r="H279" s="192">
        <f t="shared" si="391"/>
        <v>0</v>
      </c>
      <c r="I279" s="174" t="e">
        <f t="shared" si="388"/>
        <v>#DIV/0!</v>
      </c>
      <c r="J279" s="245"/>
      <c r="K279" s="189"/>
      <c r="L279" s="57" t="e">
        <f t="shared" si="389"/>
        <v>#DIV/0!</v>
      </c>
      <c r="M279" s="7">
        <f t="shared" si="392"/>
        <v>0</v>
      </c>
      <c r="N279" s="7">
        <f t="shared" si="393"/>
        <v>0</v>
      </c>
      <c r="O279" s="57" t="e">
        <f>M279/F279</f>
        <v>#DIV/0!</v>
      </c>
      <c r="Q279" s="6">
        <f t="shared" si="394"/>
        <v>0</v>
      </c>
      <c r="R279" s="6">
        <f t="shared" si="395"/>
        <v>0</v>
      </c>
      <c r="S279" s="59">
        <f>+N279+C279+Q279+R279</f>
        <v>0</v>
      </c>
      <c r="T279" s="57" t="e">
        <f>+M279/(Q279+F279+R279)</f>
        <v>#DIV/0!</v>
      </c>
      <c r="V279" s="12"/>
      <c r="W279" s="12"/>
      <c r="X279" s="12"/>
      <c r="Y279" s="51"/>
      <c r="Z279" s="12"/>
      <c r="AA279" s="12"/>
      <c r="AB279" s="12"/>
    </row>
    <row r="280" spans="1:28" hidden="1" x14ac:dyDescent="0.25">
      <c r="A280" s="73" t="s">
        <v>131</v>
      </c>
      <c r="B280" s="69"/>
      <c r="C280" s="6"/>
      <c r="D280" s="187">
        <f t="shared" si="390"/>
        <v>0</v>
      </c>
      <c r="E280" s="187"/>
      <c r="F280" s="192">
        <f>D280+E280</f>
        <v>0</v>
      </c>
      <c r="G280" s="187"/>
      <c r="H280" s="192">
        <f t="shared" si="391"/>
        <v>0</v>
      </c>
      <c r="I280" s="174" t="e">
        <f t="shared" si="388"/>
        <v>#DIV/0!</v>
      </c>
      <c r="J280" s="245"/>
      <c r="K280" s="230"/>
      <c r="L280" s="57" t="e">
        <f t="shared" si="389"/>
        <v>#DIV/0!</v>
      </c>
      <c r="M280" s="7">
        <f t="shared" si="392"/>
        <v>0</v>
      </c>
      <c r="N280" s="7">
        <f t="shared" si="393"/>
        <v>0</v>
      </c>
      <c r="O280" s="57" t="e">
        <f>M280/F280</f>
        <v>#DIV/0!</v>
      </c>
      <c r="Q280" s="6">
        <f t="shared" si="394"/>
        <v>0</v>
      </c>
      <c r="R280" s="6">
        <f t="shared" si="395"/>
        <v>0</v>
      </c>
      <c r="S280" s="59">
        <f>+N280+C280+Q280+R280</f>
        <v>0</v>
      </c>
      <c r="T280" s="57" t="e">
        <f>+M280/(Q280+F280+R280)</f>
        <v>#DIV/0!</v>
      </c>
      <c r="V280" s="6"/>
      <c r="W280" s="6"/>
      <c r="X280" s="6"/>
      <c r="Y280" s="51"/>
      <c r="Z280" s="6"/>
      <c r="AA280" s="6"/>
      <c r="AB280" s="6"/>
    </row>
    <row r="281" spans="1:28" hidden="1" x14ac:dyDescent="0.25">
      <c r="A281" s="73"/>
      <c r="B281" s="69"/>
      <c r="C281" s="6"/>
      <c r="D281" s="187"/>
      <c r="E281" s="187"/>
      <c r="F281" s="192"/>
      <c r="G281" s="187"/>
      <c r="H281" s="192"/>
      <c r="I281" s="174"/>
      <c r="J281" s="245"/>
      <c r="K281" s="187"/>
      <c r="L281" s="57"/>
      <c r="M281" s="7"/>
      <c r="N281" s="7"/>
      <c r="O281" s="57"/>
      <c r="Q281" s="6"/>
      <c r="R281" s="6"/>
      <c r="S281" s="59"/>
      <c r="T281" s="57"/>
      <c r="V281" s="6"/>
      <c r="W281" s="6"/>
      <c r="X281" s="6"/>
      <c r="Y281" s="51"/>
      <c r="Z281" s="6"/>
      <c r="AA281" s="6"/>
      <c r="AB281" s="6"/>
    </row>
    <row r="282" spans="1:28" hidden="1" x14ac:dyDescent="0.25">
      <c r="A282" s="73"/>
      <c r="B282" s="69"/>
      <c r="C282" s="6"/>
      <c r="D282" s="187"/>
      <c r="E282" s="187"/>
      <c r="F282" s="192"/>
      <c r="G282" s="187"/>
      <c r="H282" s="192"/>
      <c r="I282" s="174"/>
      <c r="J282" s="245"/>
      <c r="K282" s="230"/>
      <c r="L282" s="57"/>
      <c r="M282" s="7"/>
      <c r="N282" s="7"/>
      <c r="O282" s="57"/>
      <c r="Q282" s="6"/>
      <c r="R282" s="6"/>
      <c r="S282" s="59"/>
      <c r="T282" s="57"/>
      <c r="V282" s="6"/>
      <c r="W282" s="6"/>
      <c r="X282" s="6"/>
      <c r="Y282" s="51"/>
      <c r="Z282" s="6"/>
      <c r="AA282" s="6"/>
      <c r="AB282" s="6"/>
    </row>
    <row r="283" spans="1:28" hidden="1" x14ac:dyDescent="0.25">
      <c r="A283" s="73"/>
      <c r="B283" s="69"/>
      <c r="C283" s="6"/>
      <c r="D283" s="187"/>
      <c r="E283" s="187"/>
      <c r="F283" s="192"/>
      <c r="G283" s="187"/>
      <c r="H283" s="192"/>
      <c r="I283" s="174"/>
      <c r="J283" s="245"/>
      <c r="K283" s="230"/>
      <c r="L283" s="57"/>
      <c r="M283" s="7"/>
      <c r="N283" s="7"/>
      <c r="O283" s="57"/>
      <c r="Q283" s="6"/>
      <c r="R283" s="6"/>
      <c r="S283" s="59"/>
      <c r="T283" s="57"/>
      <c r="V283" s="6"/>
      <c r="W283" s="6"/>
      <c r="X283" s="6"/>
      <c r="Y283" s="51"/>
      <c r="Z283" s="6"/>
      <c r="AA283" s="6"/>
      <c r="AB283" s="6"/>
    </row>
    <row r="284" spans="1:28" hidden="1" x14ac:dyDescent="0.25">
      <c r="A284" s="73"/>
      <c r="B284" s="69"/>
      <c r="C284" s="6"/>
      <c r="D284" s="187"/>
      <c r="E284" s="187"/>
      <c r="F284" s="192"/>
      <c r="G284" s="187"/>
      <c r="H284" s="192"/>
      <c r="I284" s="174"/>
      <c r="J284" s="245"/>
      <c r="K284" s="230"/>
      <c r="L284" s="57"/>
      <c r="M284" s="7"/>
      <c r="N284" s="7"/>
      <c r="O284" s="57"/>
      <c r="Q284" s="6"/>
      <c r="R284" s="6"/>
      <c r="S284" s="59"/>
      <c r="T284" s="57"/>
      <c r="V284" s="6"/>
      <c r="W284" s="6"/>
      <c r="X284" s="6"/>
      <c r="Y284" s="51"/>
      <c r="Z284" s="6"/>
      <c r="AA284" s="6"/>
      <c r="AB284" s="6"/>
    </row>
    <row r="285" spans="1:28" hidden="1" x14ac:dyDescent="0.25">
      <c r="A285" s="73"/>
      <c r="B285" s="69"/>
      <c r="C285" s="6"/>
      <c r="D285" s="187"/>
      <c r="E285" s="187"/>
      <c r="F285" s="192"/>
      <c r="G285" s="187"/>
      <c r="H285" s="192"/>
      <c r="I285" s="174"/>
      <c r="J285" s="245"/>
      <c r="K285" s="230"/>
      <c r="L285" s="57"/>
      <c r="M285" s="7"/>
      <c r="N285" s="7"/>
      <c r="O285" s="57"/>
      <c r="Q285" s="6"/>
      <c r="R285" s="6"/>
      <c r="S285" s="59"/>
      <c r="T285" s="57"/>
      <c r="V285" s="6"/>
      <c r="W285" s="6"/>
      <c r="X285" s="6"/>
      <c r="Y285" s="51"/>
      <c r="Z285" s="6"/>
      <c r="AA285" s="6"/>
      <c r="AB285" s="6"/>
    </row>
    <row r="286" spans="1:28" hidden="1" x14ac:dyDescent="0.25">
      <c r="A286" s="73"/>
      <c r="B286" s="69"/>
      <c r="C286" s="6"/>
      <c r="D286" s="187"/>
      <c r="E286" s="187"/>
      <c r="F286" s="192"/>
      <c r="G286" s="187"/>
      <c r="H286" s="192"/>
      <c r="I286" s="174"/>
      <c r="J286" s="245"/>
      <c r="K286" s="189"/>
      <c r="L286" s="57"/>
      <c r="M286" s="7"/>
      <c r="N286" s="7"/>
      <c r="O286" s="57"/>
      <c r="Q286" s="6"/>
      <c r="R286" s="6"/>
      <c r="S286" s="59"/>
      <c r="T286" s="57"/>
      <c r="V286" s="6"/>
      <c r="W286" s="6"/>
      <c r="X286" s="6"/>
      <c r="Y286" s="51"/>
      <c r="Z286" s="6"/>
      <c r="AA286" s="6"/>
      <c r="AB286" s="6"/>
    </row>
    <row r="287" spans="1:28" hidden="1" x14ac:dyDescent="0.25">
      <c r="A287" s="73"/>
      <c r="B287" s="69"/>
      <c r="C287" s="6"/>
      <c r="D287" s="187"/>
      <c r="E287" s="187"/>
      <c r="F287" s="192"/>
      <c r="G287" s="189"/>
      <c r="H287" s="192"/>
      <c r="I287" s="174"/>
      <c r="J287" s="245"/>
      <c r="K287" s="187"/>
      <c r="L287" s="57"/>
      <c r="M287" s="7"/>
      <c r="N287" s="7"/>
      <c r="O287" s="57"/>
      <c r="Q287" s="6"/>
      <c r="R287" s="6"/>
      <c r="S287" s="59"/>
      <c r="T287" s="57"/>
      <c r="V287" s="6"/>
      <c r="W287" s="6"/>
      <c r="X287" s="6"/>
      <c r="Y287" s="51"/>
      <c r="Z287" s="6"/>
      <c r="AA287" s="6"/>
      <c r="AB287" s="6"/>
    </row>
    <row r="288" spans="1:28" hidden="1" x14ac:dyDescent="0.25">
      <c r="A288" s="73"/>
      <c r="B288" s="69"/>
      <c r="C288" s="6"/>
      <c r="D288" s="187"/>
      <c r="E288" s="187"/>
      <c r="F288" s="192"/>
      <c r="G288" s="189"/>
      <c r="H288" s="192"/>
      <c r="I288" s="174"/>
      <c r="J288" s="245"/>
      <c r="K288" s="187"/>
      <c r="L288" s="57"/>
      <c r="M288" s="7"/>
      <c r="N288" s="7"/>
      <c r="O288" s="57"/>
      <c r="Q288" s="6"/>
      <c r="R288" s="6"/>
      <c r="S288" s="59"/>
      <c r="T288" s="57"/>
      <c r="V288" s="51"/>
      <c r="W288" s="51"/>
      <c r="X288" s="51"/>
      <c r="Y288" s="51"/>
      <c r="Z288" s="51"/>
      <c r="AA288" s="51"/>
      <c r="AB288" s="51"/>
    </row>
    <row r="289" spans="1:28" hidden="1" x14ac:dyDescent="0.25">
      <c r="A289" s="73"/>
      <c r="B289" s="69"/>
      <c r="C289" s="6"/>
      <c r="D289" s="187"/>
      <c r="E289" s="187"/>
      <c r="F289" s="192"/>
      <c r="G289" s="189"/>
      <c r="H289" s="192"/>
      <c r="I289" s="174"/>
      <c r="J289" s="245"/>
      <c r="K289" s="187"/>
      <c r="L289" s="57"/>
      <c r="M289" s="7"/>
      <c r="N289" s="7"/>
      <c r="O289" s="57"/>
      <c r="Q289" s="6"/>
      <c r="R289" s="6"/>
      <c r="S289" s="59"/>
      <c r="T289" s="57"/>
      <c r="V289" s="51"/>
      <c r="W289" s="51"/>
      <c r="X289" s="51"/>
      <c r="Y289" s="51"/>
      <c r="Z289" s="51"/>
      <c r="AA289" s="51"/>
      <c r="AB289" s="51"/>
    </row>
    <row r="290" spans="1:28" hidden="1" x14ac:dyDescent="0.25">
      <c r="A290" s="73"/>
      <c r="B290" s="69"/>
      <c r="C290" s="6"/>
      <c r="D290" s="187"/>
      <c r="E290" s="187"/>
      <c r="F290" s="192"/>
      <c r="G290" s="189"/>
      <c r="H290" s="192"/>
      <c r="I290" s="174"/>
      <c r="J290" s="245"/>
      <c r="K290" s="187"/>
      <c r="L290" s="57"/>
      <c r="M290" s="7"/>
      <c r="N290" s="7"/>
      <c r="O290" s="57"/>
      <c r="Q290" s="6"/>
      <c r="R290" s="6"/>
      <c r="S290" s="59"/>
      <c r="T290" s="57"/>
      <c r="V290" s="51"/>
      <c r="W290" s="51"/>
      <c r="X290" s="51"/>
      <c r="Y290" s="51"/>
      <c r="Z290" s="51"/>
      <c r="AA290" s="51"/>
      <c r="AB290" s="51"/>
    </row>
    <row r="291" spans="1:28" hidden="1" x14ac:dyDescent="0.25">
      <c r="A291" s="73"/>
      <c r="B291" s="69"/>
      <c r="C291" s="6"/>
      <c r="D291" s="187"/>
      <c r="E291" s="187"/>
      <c r="F291" s="192"/>
      <c r="G291" s="189"/>
      <c r="H291" s="192"/>
      <c r="I291" s="174"/>
      <c r="J291" s="245"/>
      <c r="K291" s="187"/>
      <c r="L291" s="57"/>
      <c r="M291" s="7"/>
      <c r="N291" s="7"/>
      <c r="O291" s="57"/>
      <c r="Q291" s="6"/>
      <c r="R291" s="6"/>
      <c r="S291" s="59"/>
      <c r="T291" s="57"/>
      <c r="V291" s="51"/>
      <c r="W291" s="51"/>
      <c r="X291" s="51"/>
      <c r="Y291" s="51"/>
      <c r="Z291" s="51"/>
      <c r="AA291" s="51"/>
      <c r="AB291" s="51"/>
    </row>
    <row r="292" spans="1:28" hidden="1" x14ac:dyDescent="0.25">
      <c r="A292" s="73"/>
      <c r="B292" s="69"/>
      <c r="C292" s="6"/>
      <c r="D292" s="187"/>
      <c r="E292" s="187"/>
      <c r="F292" s="192"/>
      <c r="G292" s="187"/>
      <c r="H292" s="192"/>
      <c r="I292" s="174"/>
      <c r="J292" s="245"/>
      <c r="K292" s="187"/>
      <c r="L292" s="57"/>
      <c r="M292" s="7"/>
      <c r="N292" s="7"/>
      <c r="O292" s="57"/>
      <c r="Q292" s="6"/>
      <c r="R292" s="6"/>
      <c r="S292" s="59"/>
      <c r="T292" s="57"/>
      <c r="V292" s="6"/>
      <c r="W292" s="6"/>
      <c r="X292" s="6"/>
      <c r="Y292" s="51"/>
      <c r="Z292" s="6"/>
      <c r="AA292" s="6"/>
      <c r="AB292" s="6"/>
    </row>
    <row r="293" spans="1:28" hidden="1" x14ac:dyDescent="0.25">
      <c r="A293" s="73"/>
      <c r="B293" s="69"/>
      <c r="C293" s="6"/>
      <c r="D293" s="187"/>
      <c r="E293" s="187"/>
      <c r="F293" s="192"/>
      <c r="G293" s="187"/>
      <c r="H293" s="192"/>
      <c r="I293" s="174"/>
      <c r="J293" s="245"/>
      <c r="K293" s="187"/>
      <c r="L293" s="57"/>
      <c r="M293" s="7"/>
      <c r="N293" s="7"/>
      <c r="O293" s="57"/>
      <c r="Q293" s="6"/>
      <c r="R293" s="6"/>
      <c r="S293" s="59"/>
      <c r="T293" s="57"/>
      <c r="V293" s="6"/>
      <c r="W293" s="6"/>
      <c r="X293" s="6"/>
      <c r="Y293" s="51"/>
      <c r="Z293" s="6"/>
      <c r="AA293" s="6"/>
      <c r="AB293" s="6"/>
    </row>
    <row r="294" spans="1:28" hidden="1" x14ac:dyDescent="0.25">
      <c r="A294" s="73"/>
      <c r="B294" s="69"/>
      <c r="C294" s="6"/>
      <c r="D294" s="187"/>
      <c r="E294" s="187"/>
      <c r="F294" s="192"/>
      <c r="G294" s="187"/>
      <c r="H294" s="192"/>
      <c r="I294" s="174"/>
      <c r="J294" s="245"/>
      <c r="K294" s="187"/>
      <c r="L294" s="57"/>
      <c r="M294" s="7"/>
      <c r="N294" s="7"/>
      <c r="O294" s="57"/>
      <c r="Q294" s="6"/>
      <c r="R294" s="6"/>
      <c r="S294" s="59"/>
      <c r="T294" s="57"/>
      <c r="V294" s="6"/>
      <c r="W294" s="6"/>
      <c r="X294" s="6"/>
      <c r="Y294" s="51"/>
      <c r="Z294" s="6"/>
      <c r="AA294" s="6"/>
      <c r="AB294" s="6"/>
    </row>
    <row r="295" spans="1:28" hidden="1" x14ac:dyDescent="0.25">
      <c r="A295" s="73"/>
      <c r="B295" s="69"/>
      <c r="C295" s="6"/>
      <c r="D295" s="187"/>
      <c r="E295" s="187"/>
      <c r="F295" s="192"/>
      <c r="G295" s="187"/>
      <c r="H295" s="192"/>
      <c r="I295" s="174"/>
      <c r="J295" s="245"/>
      <c r="K295" s="187"/>
      <c r="L295" s="57"/>
      <c r="M295" s="7"/>
      <c r="N295" s="7"/>
      <c r="O295" s="57"/>
      <c r="Q295" s="6"/>
      <c r="R295" s="6"/>
      <c r="S295" s="59"/>
      <c r="T295" s="57"/>
      <c r="V295" s="6"/>
      <c r="W295" s="6"/>
      <c r="X295" s="6"/>
      <c r="Y295" s="51"/>
      <c r="Z295" s="6"/>
      <c r="AA295" s="6"/>
      <c r="AB295" s="6"/>
    </row>
    <row r="296" spans="1:28" hidden="1" x14ac:dyDescent="0.25">
      <c r="A296" s="73"/>
      <c r="B296" s="69"/>
      <c r="C296" s="6"/>
      <c r="D296" s="187"/>
      <c r="E296" s="187"/>
      <c r="F296" s="192"/>
      <c r="G296" s="187"/>
      <c r="H296" s="192"/>
      <c r="I296" s="174"/>
      <c r="J296" s="245"/>
      <c r="K296" s="187"/>
      <c r="L296" s="57"/>
      <c r="M296" s="7"/>
      <c r="N296" s="7"/>
      <c r="O296" s="57"/>
      <c r="Q296" s="6"/>
      <c r="R296" s="6"/>
      <c r="S296" s="59"/>
      <c r="T296" s="57"/>
      <c r="V296" s="6"/>
      <c r="W296" s="6"/>
      <c r="X296" s="6"/>
      <c r="Y296" s="51"/>
      <c r="Z296" s="6"/>
      <c r="AA296" s="6"/>
      <c r="AB296" s="6"/>
    </row>
    <row r="297" spans="1:28" hidden="1" x14ac:dyDescent="0.25">
      <c r="A297" s="73"/>
      <c r="B297" s="69"/>
      <c r="C297" s="6"/>
      <c r="D297" s="187"/>
      <c r="E297" s="187"/>
      <c r="F297" s="192"/>
      <c r="G297" s="187"/>
      <c r="H297" s="192"/>
      <c r="I297" s="174"/>
      <c r="J297" s="245"/>
      <c r="K297" s="187"/>
      <c r="L297" s="57"/>
      <c r="M297" s="7"/>
      <c r="N297" s="7"/>
      <c r="O297" s="57"/>
      <c r="Q297" s="6"/>
      <c r="R297" s="6"/>
      <c r="S297" s="59"/>
      <c r="T297" s="57"/>
      <c r="V297" s="6"/>
      <c r="W297" s="6"/>
      <c r="X297" s="6"/>
      <c r="Y297" s="51"/>
      <c r="Z297" s="6"/>
      <c r="AA297" s="6"/>
      <c r="AB297" s="6"/>
    </row>
    <row r="298" spans="1:28" hidden="1" x14ac:dyDescent="0.25">
      <c r="A298" s="73"/>
      <c r="B298" s="69"/>
      <c r="C298" s="6"/>
      <c r="D298" s="187"/>
      <c r="E298" s="187"/>
      <c r="F298" s="192"/>
      <c r="G298" s="187"/>
      <c r="H298" s="192"/>
      <c r="I298" s="174"/>
      <c r="J298" s="245"/>
      <c r="K298" s="187"/>
      <c r="L298" s="57"/>
      <c r="M298" s="7"/>
      <c r="N298" s="7"/>
      <c r="O298" s="57"/>
      <c r="Q298" s="6"/>
      <c r="R298" s="6"/>
      <c r="S298" s="59"/>
      <c r="T298" s="57"/>
      <c r="V298" s="6"/>
      <c r="W298" s="6"/>
      <c r="X298" s="6"/>
      <c r="Y298" s="51"/>
      <c r="Z298" s="6"/>
      <c r="AA298" s="6"/>
      <c r="AB298" s="6"/>
    </row>
    <row r="299" spans="1:28" hidden="1" x14ac:dyDescent="0.25">
      <c r="A299" s="73"/>
      <c r="B299" s="69"/>
      <c r="C299" s="6"/>
      <c r="D299" s="187"/>
      <c r="E299" s="187"/>
      <c r="F299" s="192"/>
      <c r="G299" s="187"/>
      <c r="H299" s="192"/>
      <c r="I299" s="174"/>
      <c r="J299" s="245"/>
      <c r="K299" s="187"/>
      <c r="L299" s="57"/>
      <c r="M299" s="7"/>
      <c r="N299" s="7"/>
      <c r="O299" s="57"/>
      <c r="Q299" s="6"/>
      <c r="R299" s="6"/>
      <c r="S299" s="59"/>
      <c r="T299" s="57"/>
      <c r="V299" s="6"/>
      <c r="W299" s="6"/>
      <c r="X299" s="6"/>
      <c r="Y299" s="51"/>
      <c r="Z299" s="6"/>
      <c r="AA299" s="6"/>
      <c r="AB299" s="6"/>
    </row>
    <row r="300" spans="1:28" hidden="1" x14ac:dyDescent="0.25">
      <c r="A300" s="73"/>
      <c r="B300" s="69"/>
      <c r="C300" s="6"/>
      <c r="D300" s="187"/>
      <c r="E300" s="187"/>
      <c r="F300" s="192"/>
      <c r="G300" s="187"/>
      <c r="H300" s="192"/>
      <c r="I300" s="174"/>
      <c r="J300" s="245"/>
      <c r="K300" s="187"/>
      <c r="L300" s="57"/>
      <c r="M300" s="7"/>
      <c r="N300" s="7"/>
      <c r="O300" s="57"/>
      <c r="Q300" s="6"/>
      <c r="R300" s="6"/>
      <c r="S300" s="59"/>
      <c r="T300" s="57"/>
      <c r="V300" s="6"/>
      <c r="W300" s="6"/>
      <c r="X300" s="6"/>
      <c r="Y300" s="51"/>
      <c r="Z300" s="6"/>
      <c r="AA300" s="6"/>
      <c r="AB300" s="6"/>
    </row>
    <row r="301" spans="1:28" hidden="1" x14ac:dyDescent="0.25">
      <c r="A301" s="73"/>
      <c r="B301" s="69"/>
      <c r="C301" s="6"/>
      <c r="D301" s="187"/>
      <c r="E301" s="187"/>
      <c r="F301" s="192"/>
      <c r="G301" s="187"/>
      <c r="H301" s="192"/>
      <c r="I301" s="174"/>
      <c r="J301" s="245"/>
      <c r="K301" s="187"/>
      <c r="L301" s="57"/>
      <c r="M301" s="7"/>
      <c r="N301" s="7"/>
      <c r="O301" s="57"/>
      <c r="Q301" s="6"/>
      <c r="R301" s="6"/>
      <c r="S301" s="59"/>
      <c r="T301" s="57"/>
      <c r="V301" s="6"/>
      <c r="W301" s="6"/>
      <c r="X301" s="6"/>
      <c r="Y301" s="51"/>
      <c r="Z301" s="6"/>
      <c r="AA301" s="6"/>
      <c r="AB301" s="6"/>
    </row>
    <row r="302" spans="1:28" hidden="1" x14ac:dyDescent="0.25">
      <c r="A302" s="73"/>
      <c r="B302" s="69"/>
      <c r="C302" s="6"/>
      <c r="D302" s="187"/>
      <c r="E302" s="187"/>
      <c r="F302" s="192"/>
      <c r="G302" s="187"/>
      <c r="H302" s="192"/>
      <c r="I302" s="174"/>
      <c r="J302" s="245"/>
      <c r="K302" s="187"/>
      <c r="L302" s="57"/>
      <c r="M302" s="7"/>
      <c r="N302" s="7"/>
      <c r="O302" s="57"/>
      <c r="Q302" s="6"/>
      <c r="R302" s="6"/>
      <c r="S302" s="59"/>
      <c r="T302" s="57"/>
      <c r="V302" s="6"/>
      <c r="W302" s="6"/>
      <c r="X302" s="6"/>
      <c r="Y302" s="51"/>
      <c r="Z302" s="6"/>
      <c r="AA302" s="6"/>
      <c r="AB302" s="6"/>
    </row>
    <row r="303" spans="1:28" hidden="1" x14ac:dyDescent="0.25">
      <c r="A303" s="73"/>
      <c r="B303" s="69"/>
      <c r="C303" s="6"/>
      <c r="D303" s="187"/>
      <c r="E303" s="187"/>
      <c r="F303" s="192"/>
      <c r="G303" s="187"/>
      <c r="H303" s="192"/>
      <c r="I303" s="174"/>
      <c r="J303" s="245"/>
      <c r="K303" s="187"/>
      <c r="L303" s="57"/>
      <c r="M303" s="7"/>
      <c r="N303" s="7"/>
      <c r="O303" s="57"/>
      <c r="Q303" s="6"/>
      <c r="R303" s="6"/>
      <c r="S303" s="59"/>
      <c r="T303" s="57"/>
      <c r="V303" s="6"/>
      <c r="W303" s="6"/>
      <c r="X303" s="6"/>
      <c r="Y303" s="51"/>
      <c r="Z303" s="6"/>
      <c r="AA303" s="6"/>
      <c r="AB303" s="6"/>
    </row>
    <row r="304" spans="1:28" hidden="1" x14ac:dyDescent="0.25">
      <c r="A304" s="73"/>
      <c r="B304" s="69"/>
      <c r="C304" s="6"/>
      <c r="D304" s="187"/>
      <c r="E304" s="187"/>
      <c r="F304" s="192"/>
      <c r="G304" s="187"/>
      <c r="H304" s="192"/>
      <c r="I304" s="174"/>
      <c r="J304" s="245"/>
      <c r="K304" s="187"/>
      <c r="L304" s="57"/>
      <c r="M304" s="7"/>
      <c r="N304" s="7"/>
      <c r="O304" s="57"/>
      <c r="Q304" s="6"/>
      <c r="R304" s="6"/>
      <c r="S304" s="59"/>
      <c r="T304" s="57"/>
      <c r="V304" s="6"/>
      <c r="W304" s="6"/>
      <c r="X304" s="6"/>
      <c r="Y304" s="51"/>
      <c r="Z304" s="6"/>
      <c r="AA304" s="6"/>
      <c r="AB304" s="6"/>
    </row>
    <row r="305" spans="1:28" hidden="1" x14ac:dyDescent="0.25">
      <c r="A305" s="73"/>
      <c r="B305" s="69"/>
      <c r="C305" s="6"/>
      <c r="D305" s="187"/>
      <c r="E305" s="187"/>
      <c r="F305" s="192"/>
      <c r="G305" s="187"/>
      <c r="H305" s="192"/>
      <c r="I305" s="174"/>
      <c r="J305" s="245"/>
      <c r="K305" s="187"/>
      <c r="L305" s="57"/>
      <c r="M305" s="7"/>
      <c r="N305" s="7"/>
      <c r="O305" s="57"/>
      <c r="Q305" s="6"/>
      <c r="R305" s="6"/>
      <c r="S305" s="59"/>
      <c r="T305" s="57"/>
      <c r="V305" s="6"/>
      <c r="W305" s="6"/>
      <c r="X305" s="6"/>
      <c r="Y305" s="51"/>
      <c r="Z305" s="6"/>
      <c r="AA305" s="6"/>
      <c r="AB305" s="6"/>
    </row>
    <row r="306" spans="1:28" hidden="1" x14ac:dyDescent="0.25">
      <c r="A306" s="73"/>
      <c r="B306" s="69"/>
      <c r="C306" s="6"/>
      <c r="D306" s="187"/>
      <c r="E306" s="187"/>
      <c r="F306" s="192"/>
      <c r="G306" s="187"/>
      <c r="H306" s="192"/>
      <c r="I306" s="174"/>
      <c r="J306" s="245"/>
      <c r="K306" s="187"/>
      <c r="L306" s="57"/>
      <c r="M306" s="7"/>
      <c r="N306" s="7"/>
      <c r="O306" s="57"/>
      <c r="Q306" s="6"/>
      <c r="R306" s="6"/>
      <c r="S306" s="59"/>
      <c r="T306" s="57"/>
      <c r="V306" s="6"/>
      <c r="W306" s="6"/>
      <c r="X306" s="6"/>
      <c r="Y306" s="51"/>
      <c r="Z306" s="6"/>
      <c r="AA306" s="6"/>
      <c r="AB306" s="6"/>
    </row>
    <row r="307" spans="1:28" hidden="1" x14ac:dyDescent="0.25">
      <c r="A307" s="73"/>
      <c r="B307" s="69"/>
      <c r="C307" s="6"/>
      <c r="D307" s="187"/>
      <c r="E307" s="187"/>
      <c r="F307" s="192"/>
      <c r="G307" s="187"/>
      <c r="H307" s="192"/>
      <c r="I307" s="174"/>
      <c r="J307" s="245"/>
      <c r="K307" s="187"/>
      <c r="L307" s="57"/>
      <c r="M307" s="7"/>
      <c r="N307" s="7"/>
      <c r="O307" s="57"/>
      <c r="Q307" s="6"/>
      <c r="R307" s="6"/>
      <c r="S307" s="59"/>
      <c r="T307" s="57"/>
      <c r="V307" s="6"/>
      <c r="W307" s="6"/>
      <c r="X307" s="6"/>
      <c r="Y307" s="51"/>
      <c r="Z307" s="6"/>
      <c r="AA307" s="6"/>
      <c r="AB307" s="6"/>
    </row>
    <row r="308" spans="1:28" hidden="1" x14ac:dyDescent="0.25">
      <c r="A308" s="73"/>
      <c r="B308" s="69"/>
      <c r="C308" s="6"/>
      <c r="D308" s="187"/>
      <c r="E308" s="187"/>
      <c r="F308" s="192"/>
      <c r="G308" s="187"/>
      <c r="H308" s="192"/>
      <c r="I308" s="174"/>
      <c r="J308" s="245"/>
      <c r="K308" s="187"/>
      <c r="L308" s="57"/>
      <c r="M308" s="7"/>
      <c r="N308" s="7"/>
      <c r="O308" s="57"/>
      <c r="Q308" s="6"/>
      <c r="R308" s="6"/>
      <c r="S308" s="59"/>
      <c r="T308" s="57"/>
      <c r="V308" s="6"/>
      <c r="W308" s="6"/>
      <c r="X308" s="6"/>
      <c r="Y308" s="51"/>
      <c r="Z308" s="6"/>
      <c r="AA308" s="6"/>
      <c r="AB308" s="6"/>
    </row>
    <row r="309" spans="1:28" hidden="1" x14ac:dyDescent="0.25">
      <c r="A309" s="73"/>
      <c r="B309" s="69"/>
      <c r="C309" s="6"/>
      <c r="D309" s="187"/>
      <c r="E309" s="187"/>
      <c r="F309" s="192"/>
      <c r="G309" s="187"/>
      <c r="H309" s="192"/>
      <c r="I309" s="174"/>
      <c r="J309" s="245"/>
      <c r="K309" s="187"/>
      <c r="L309" s="57"/>
      <c r="M309" s="7"/>
      <c r="N309" s="7"/>
      <c r="O309" s="57"/>
      <c r="Q309" s="6"/>
      <c r="R309" s="6"/>
      <c r="S309" s="59"/>
      <c r="T309" s="57"/>
      <c r="V309" s="6"/>
      <c r="W309" s="6"/>
      <c r="X309" s="6"/>
      <c r="Y309" s="51"/>
      <c r="Z309" s="6"/>
      <c r="AA309" s="6"/>
      <c r="AB309" s="6"/>
    </row>
    <row r="310" spans="1:28" hidden="1" x14ac:dyDescent="0.25">
      <c r="A310" s="73"/>
      <c r="B310" s="69"/>
      <c r="C310" s="6"/>
      <c r="D310" s="187"/>
      <c r="E310" s="187"/>
      <c r="F310" s="192"/>
      <c r="G310" s="187"/>
      <c r="H310" s="192"/>
      <c r="I310" s="174"/>
      <c r="J310" s="245"/>
      <c r="K310" s="187"/>
      <c r="L310" s="57"/>
      <c r="M310" s="7"/>
      <c r="N310" s="7"/>
      <c r="O310" s="57"/>
      <c r="Q310" s="6"/>
      <c r="R310" s="6"/>
      <c r="S310" s="59"/>
      <c r="T310" s="57"/>
      <c r="V310" s="6"/>
      <c r="W310" s="6"/>
      <c r="X310" s="6"/>
      <c r="Y310" s="51"/>
      <c r="Z310" s="6"/>
      <c r="AA310" s="6"/>
      <c r="AB310" s="6"/>
    </row>
    <row r="311" spans="1:28" hidden="1" x14ac:dyDescent="0.25">
      <c r="A311" s="73"/>
      <c r="B311" s="69"/>
      <c r="C311" s="6"/>
      <c r="D311" s="187"/>
      <c r="E311" s="187"/>
      <c r="F311" s="192"/>
      <c r="G311" s="187"/>
      <c r="H311" s="192"/>
      <c r="I311" s="174"/>
      <c r="J311" s="245"/>
      <c r="K311" s="187"/>
      <c r="L311" s="57"/>
      <c r="M311" s="7"/>
      <c r="N311" s="7"/>
      <c r="O311" s="57"/>
      <c r="Q311" s="6"/>
      <c r="R311" s="6"/>
      <c r="S311" s="59"/>
      <c r="T311" s="57"/>
      <c r="V311" s="6"/>
      <c r="W311" s="6"/>
      <c r="X311" s="6"/>
      <c r="Y311" s="51"/>
      <c r="Z311" s="6"/>
      <c r="AA311" s="6"/>
      <c r="AB311" s="6"/>
    </row>
    <row r="312" spans="1:28" hidden="1" x14ac:dyDescent="0.25">
      <c r="A312" s="73"/>
      <c r="B312" s="69"/>
      <c r="C312" s="6"/>
      <c r="D312" s="187"/>
      <c r="E312" s="187"/>
      <c r="F312" s="192"/>
      <c r="G312" s="187"/>
      <c r="H312" s="192"/>
      <c r="I312" s="174"/>
      <c r="J312" s="245"/>
      <c r="K312" s="187"/>
      <c r="L312" s="57"/>
      <c r="M312" s="7"/>
      <c r="N312" s="7"/>
      <c r="O312" s="57"/>
      <c r="Q312" s="6"/>
      <c r="R312" s="6"/>
      <c r="S312" s="59"/>
      <c r="T312" s="57"/>
      <c r="V312" s="6"/>
      <c r="W312" s="6"/>
      <c r="X312" s="6"/>
      <c r="Y312" s="51"/>
      <c r="Z312" s="6"/>
      <c r="AA312" s="6"/>
      <c r="AB312" s="6"/>
    </row>
    <row r="313" spans="1:28" hidden="1" x14ac:dyDescent="0.25">
      <c r="A313" s="73"/>
      <c r="B313" s="69"/>
      <c r="C313" s="6"/>
      <c r="D313" s="187"/>
      <c r="E313" s="187"/>
      <c r="F313" s="192"/>
      <c r="G313" s="187"/>
      <c r="H313" s="192"/>
      <c r="I313" s="174"/>
      <c r="J313" s="245"/>
      <c r="K313" s="187"/>
      <c r="L313" s="57"/>
      <c r="M313" s="7"/>
      <c r="N313" s="7"/>
      <c r="O313" s="57"/>
      <c r="Q313" s="6"/>
      <c r="R313" s="6"/>
      <c r="S313" s="59"/>
      <c r="T313" s="57"/>
      <c r="V313" s="6"/>
      <c r="W313" s="6"/>
      <c r="X313" s="6"/>
      <c r="Y313" s="51"/>
      <c r="Z313" s="6"/>
      <c r="AA313" s="6"/>
      <c r="AB313" s="6"/>
    </row>
    <row r="314" spans="1:28" hidden="1" x14ac:dyDescent="0.25">
      <c r="A314" s="73"/>
      <c r="B314" s="69"/>
      <c r="C314" s="6"/>
      <c r="D314" s="187"/>
      <c r="E314" s="187"/>
      <c r="F314" s="192"/>
      <c r="G314" s="187"/>
      <c r="H314" s="192"/>
      <c r="I314" s="174"/>
      <c r="J314" s="245"/>
      <c r="K314" s="187"/>
      <c r="L314" s="57"/>
      <c r="M314" s="7"/>
      <c r="N314" s="7"/>
      <c r="O314" s="57"/>
      <c r="Q314" s="6"/>
      <c r="R314" s="6"/>
      <c r="S314" s="59"/>
      <c r="T314" s="57"/>
      <c r="V314" s="6"/>
      <c r="W314" s="6"/>
      <c r="X314" s="6"/>
      <c r="Y314" s="51"/>
      <c r="Z314" s="6"/>
      <c r="AA314" s="6"/>
      <c r="AB314" s="6"/>
    </row>
    <row r="315" spans="1:28" hidden="1" x14ac:dyDescent="0.25">
      <c r="A315" s="73"/>
      <c r="B315" s="69"/>
      <c r="C315" s="6"/>
      <c r="D315" s="187"/>
      <c r="E315" s="187"/>
      <c r="F315" s="192"/>
      <c r="G315" s="187"/>
      <c r="H315" s="192"/>
      <c r="I315" s="174"/>
      <c r="J315" s="245"/>
      <c r="K315" s="187"/>
      <c r="L315" s="57"/>
      <c r="M315" s="7"/>
      <c r="N315" s="7"/>
      <c r="O315" s="57"/>
      <c r="Q315" s="6"/>
      <c r="R315" s="6"/>
      <c r="S315" s="59"/>
      <c r="T315" s="57"/>
      <c r="V315" s="6"/>
      <c r="W315" s="6"/>
      <c r="X315" s="6"/>
      <c r="Y315" s="51"/>
      <c r="Z315" s="6"/>
      <c r="AA315" s="6"/>
      <c r="AB315" s="6"/>
    </row>
    <row r="316" spans="1:28" hidden="1" x14ac:dyDescent="0.25">
      <c r="A316" s="73"/>
      <c r="B316" s="69"/>
      <c r="C316" s="6"/>
      <c r="D316" s="187"/>
      <c r="E316" s="187"/>
      <c r="F316" s="192"/>
      <c r="G316" s="187"/>
      <c r="H316" s="192"/>
      <c r="I316" s="174"/>
      <c r="J316" s="245"/>
      <c r="K316" s="187"/>
      <c r="L316" s="57"/>
      <c r="M316" s="7"/>
      <c r="N316" s="7"/>
      <c r="O316" s="57"/>
      <c r="Q316" s="6"/>
      <c r="R316" s="6"/>
      <c r="S316" s="59"/>
      <c r="T316" s="57"/>
      <c r="V316" s="6"/>
      <c r="W316" s="6"/>
      <c r="X316" s="6"/>
      <c r="Y316" s="51"/>
      <c r="Z316" s="6"/>
      <c r="AA316" s="6"/>
      <c r="AB316" s="6"/>
    </row>
    <row r="317" spans="1:28" hidden="1" x14ac:dyDescent="0.25">
      <c r="A317" s="73"/>
      <c r="B317" s="69"/>
      <c r="C317" s="6"/>
      <c r="D317" s="187"/>
      <c r="E317" s="187"/>
      <c r="F317" s="192"/>
      <c r="G317" s="187"/>
      <c r="H317" s="192"/>
      <c r="I317" s="174"/>
      <c r="J317" s="245"/>
      <c r="K317" s="187"/>
      <c r="L317" s="57"/>
      <c r="M317" s="7"/>
      <c r="N317" s="7"/>
      <c r="O317" s="57"/>
      <c r="Q317" s="6"/>
      <c r="R317" s="6"/>
      <c r="S317" s="59"/>
      <c r="T317" s="57"/>
      <c r="V317" s="6"/>
      <c r="W317" s="6"/>
      <c r="X317" s="6"/>
      <c r="Y317" s="51"/>
      <c r="Z317" s="6"/>
      <c r="AA317" s="6"/>
      <c r="AB317" s="6"/>
    </row>
    <row r="318" spans="1:28" hidden="1" x14ac:dyDescent="0.25">
      <c r="A318" s="73"/>
      <c r="B318" s="69"/>
      <c r="C318" s="6"/>
      <c r="D318" s="187"/>
      <c r="E318" s="187"/>
      <c r="F318" s="192"/>
      <c r="G318" s="187"/>
      <c r="H318" s="192"/>
      <c r="I318" s="174"/>
      <c r="J318" s="245"/>
      <c r="K318" s="187"/>
      <c r="L318" s="57"/>
      <c r="M318" s="7"/>
      <c r="N318" s="7"/>
      <c r="O318" s="57"/>
      <c r="Q318" s="6"/>
      <c r="R318" s="6"/>
      <c r="S318" s="59"/>
      <c r="T318" s="57"/>
      <c r="V318" s="6"/>
      <c r="W318" s="6"/>
      <c r="X318" s="6"/>
      <c r="Y318" s="51"/>
      <c r="Z318" s="6"/>
      <c r="AA318" s="6"/>
      <c r="AB318" s="6"/>
    </row>
    <row r="319" spans="1:28" hidden="1" x14ac:dyDescent="0.25">
      <c r="A319" s="73"/>
      <c r="B319" s="69"/>
      <c r="C319" s="6"/>
      <c r="D319" s="187"/>
      <c r="E319" s="187"/>
      <c r="F319" s="192"/>
      <c r="G319" s="187"/>
      <c r="H319" s="192"/>
      <c r="I319" s="174"/>
      <c r="J319" s="245"/>
      <c r="K319" s="187"/>
      <c r="L319" s="57"/>
      <c r="M319" s="7"/>
      <c r="N319" s="7"/>
      <c r="O319" s="57"/>
      <c r="Q319" s="6"/>
      <c r="R319" s="6"/>
      <c r="S319" s="59"/>
      <c r="T319" s="57"/>
      <c r="V319" s="6"/>
      <c r="W319" s="6"/>
      <c r="X319" s="6"/>
      <c r="Y319" s="51"/>
      <c r="Z319" s="6"/>
      <c r="AA319" s="6"/>
      <c r="AB319" s="6"/>
    </row>
    <row r="320" spans="1:28" hidden="1" x14ac:dyDescent="0.25">
      <c r="A320" s="73"/>
      <c r="B320" s="69"/>
      <c r="C320" s="6"/>
      <c r="D320" s="187"/>
      <c r="E320" s="187"/>
      <c r="F320" s="192"/>
      <c r="G320" s="187"/>
      <c r="H320" s="192"/>
      <c r="I320" s="174"/>
      <c r="J320" s="245"/>
      <c r="K320" s="187"/>
      <c r="L320" s="57"/>
      <c r="M320" s="7"/>
      <c r="N320" s="7"/>
      <c r="O320" s="57"/>
      <c r="Q320" s="6"/>
      <c r="R320" s="6"/>
      <c r="S320" s="59"/>
      <c r="T320" s="57"/>
      <c r="V320" s="6"/>
      <c r="W320" s="6"/>
      <c r="X320" s="6"/>
      <c r="Y320" s="51"/>
      <c r="Z320" s="6"/>
      <c r="AA320" s="6"/>
      <c r="AB320" s="6"/>
    </row>
    <row r="321" spans="1:28" hidden="1" x14ac:dyDescent="0.25">
      <c r="A321" s="73"/>
      <c r="B321" s="69"/>
      <c r="C321" s="6"/>
      <c r="D321" s="187"/>
      <c r="E321" s="187"/>
      <c r="F321" s="192"/>
      <c r="G321" s="187"/>
      <c r="H321" s="192"/>
      <c r="I321" s="174"/>
      <c r="J321" s="245"/>
      <c r="K321" s="187"/>
      <c r="L321" s="57"/>
      <c r="M321" s="7"/>
      <c r="N321" s="7"/>
      <c r="O321" s="57"/>
      <c r="Q321" s="6"/>
      <c r="R321" s="6"/>
      <c r="S321" s="59"/>
      <c r="T321" s="57"/>
      <c r="V321" s="6"/>
      <c r="W321" s="6"/>
      <c r="X321" s="6"/>
      <c r="Y321" s="51"/>
      <c r="Z321" s="6"/>
      <c r="AA321" s="6"/>
      <c r="AB321" s="6"/>
    </row>
    <row r="322" spans="1:28" hidden="1" x14ac:dyDescent="0.25">
      <c r="A322" s="73"/>
      <c r="B322" s="69"/>
      <c r="C322" s="6"/>
      <c r="D322" s="187"/>
      <c r="E322" s="187"/>
      <c r="F322" s="192"/>
      <c r="G322" s="187"/>
      <c r="H322" s="192"/>
      <c r="I322" s="174"/>
      <c r="J322" s="245"/>
      <c r="K322" s="187"/>
      <c r="L322" s="57"/>
      <c r="M322" s="7"/>
      <c r="N322" s="7"/>
      <c r="O322" s="57"/>
      <c r="Q322" s="6"/>
      <c r="R322" s="6"/>
      <c r="S322" s="59"/>
      <c r="T322" s="57"/>
      <c r="V322" s="6"/>
      <c r="W322" s="6"/>
      <c r="X322" s="6"/>
      <c r="Y322" s="51"/>
      <c r="Z322" s="6"/>
      <c r="AA322" s="6"/>
      <c r="AB322" s="6"/>
    </row>
    <row r="323" spans="1:28" hidden="1" x14ac:dyDescent="0.25">
      <c r="A323" s="73"/>
      <c r="B323" s="69"/>
      <c r="C323" s="6"/>
      <c r="D323" s="187"/>
      <c r="E323" s="187"/>
      <c r="F323" s="192"/>
      <c r="G323" s="187"/>
      <c r="H323" s="192"/>
      <c r="I323" s="174"/>
      <c r="J323" s="245"/>
      <c r="K323" s="187"/>
      <c r="L323" s="57"/>
      <c r="M323" s="7"/>
      <c r="N323" s="7"/>
      <c r="O323" s="57"/>
      <c r="Q323" s="6"/>
      <c r="R323" s="6"/>
      <c r="S323" s="59"/>
      <c r="T323" s="57"/>
      <c r="V323" s="6"/>
      <c r="W323" s="6"/>
      <c r="X323" s="6"/>
      <c r="Y323" s="51"/>
      <c r="Z323" s="6"/>
      <c r="AA323" s="6"/>
      <c r="AB323" s="6"/>
    </row>
    <row r="324" spans="1:28" hidden="1" x14ac:dyDescent="0.25">
      <c r="A324" s="73"/>
      <c r="B324" s="69"/>
      <c r="C324" s="6"/>
      <c r="D324" s="187"/>
      <c r="E324" s="187"/>
      <c r="F324" s="192"/>
      <c r="G324" s="187"/>
      <c r="H324" s="192"/>
      <c r="I324" s="174"/>
      <c r="J324" s="245"/>
      <c r="K324" s="187"/>
      <c r="L324" s="57"/>
      <c r="M324" s="7"/>
      <c r="N324" s="7"/>
      <c r="O324" s="57"/>
      <c r="Q324" s="6"/>
      <c r="R324" s="6"/>
      <c r="S324" s="59"/>
      <c r="T324" s="57"/>
      <c r="V324" s="6"/>
      <c r="W324" s="6"/>
      <c r="X324" s="6"/>
      <c r="Y324" s="51"/>
      <c r="Z324" s="6"/>
      <c r="AA324" s="6"/>
      <c r="AB324" s="6"/>
    </row>
    <row r="325" spans="1:28" hidden="1" x14ac:dyDescent="0.25">
      <c r="A325" s="73"/>
      <c r="B325" s="69"/>
      <c r="C325" s="6"/>
      <c r="D325" s="187"/>
      <c r="E325" s="187"/>
      <c r="F325" s="192"/>
      <c r="G325" s="187"/>
      <c r="H325" s="192"/>
      <c r="I325" s="174"/>
      <c r="J325" s="245"/>
      <c r="K325" s="187"/>
      <c r="L325" s="57"/>
      <c r="M325" s="7"/>
      <c r="N325" s="7"/>
      <c r="O325" s="57"/>
      <c r="Q325" s="6"/>
      <c r="R325" s="6"/>
      <c r="S325" s="59"/>
      <c r="T325" s="57"/>
      <c r="V325" s="6"/>
      <c r="W325" s="6"/>
      <c r="X325" s="6"/>
      <c r="Y325" s="51"/>
      <c r="Z325" s="6"/>
      <c r="AA325" s="6"/>
      <c r="AB325" s="6"/>
    </row>
    <row r="326" spans="1:28" hidden="1" x14ac:dyDescent="0.25">
      <c r="A326" s="73"/>
      <c r="B326" s="69"/>
      <c r="C326" s="6"/>
      <c r="D326" s="187"/>
      <c r="E326" s="187"/>
      <c r="F326" s="192"/>
      <c r="G326" s="187"/>
      <c r="H326" s="192"/>
      <c r="I326" s="174"/>
      <c r="J326" s="245"/>
      <c r="K326" s="187"/>
      <c r="L326" s="57"/>
      <c r="M326" s="7"/>
      <c r="N326" s="7"/>
      <c r="O326" s="57"/>
      <c r="Q326" s="6"/>
      <c r="R326" s="6"/>
      <c r="S326" s="59"/>
      <c r="T326" s="57"/>
      <c r="V326" s="6"/>
      <c r="W326" s="6"/>
      <c r="X326" s="6"/>
      <c r="Y326" s="51"/>
      <c r="Z326" s="6"/>
      <c r="AA326" s="6"/>
      <c r="AB326" s="6"/>
    </row>
    <row r="327" spans="1:28" hidden="1" x14ac:dyDescent="0.25">
      <c r="A327" s="73"/>
      <c r="B327" s="69"/>
      <c r="C327" s="6"/>
      <c r="D327" s="187"/>
      <c r="E327" s="187"/>
      <c r="F327" s="192"/>
      <c r="G327" s="187"/>
      <c r="H327" s="192"/>
      <c r="I327" s="174"/>
      <c r="J327" s="245"/>
      <c r="K327" s="187"/>
      <c r="L327" s="57"/>
      <c r="M327" s="7"/>
      <c r="N327" s="7"/>
      <c r="O327" s="57"/>
      <c r="Q327" s="6"/>
      <c r="R327" s="6"/>
      <c r="S327" s="59"/>
      <c r="T327" s="57"/>
      <c r="V327" s="6"/>
      <c r="W327" s="6"/>
      <c r="X327" s="6"/>
      <c r="Y327" s="51"/>
      <c r="Z327" s="6"/>
      <c r="AA327" s="6"/>
      <c r="AB327" s="6"/>
    </row>
    <row r="328" spans="1:28" hidden="1" x14ac:dyDescent="0.25">
      <c r="A328" s="73"/>
      <c r="B328" s="69"/>
      <c r="C328" s="6"/>
      <c r="D328" s="187"/>
      <c r="E328" s="187"/>
      <c r="F328" s="192"/>
      <c r="G328" s="187"/>
      <c r="H328" s="192"/>
      <c r="I328" s="174"/>
      <c r="J328" s="245"/>
      <c r="K328" s="187"/>
      <c r="L328" s="57"/>
      <c r="M328" s="7"/>
      <c r="N328" s="7"/>
      <c r="O328" s="57"/>
      <c r="Q328" s="6"/>
      <c r="R328" s="6"/>
      <c r="S328" s="59"/>
      <c r="T328" s="57"/>
      <c r="V328" s="6"/>
      <c r="W328" s="6"/>
      <c r="X328" s="6"/>
      <c r="Y328" s="51"/>
      <c r="Z328" s="6"/>
      <c r="AA328" s="6"/>
      <c r="AB328" s="6"/>
    </row>
    <row r="329" spans="1:28" hidden="1" x14ac:dyDescent="0.25">
      <c r="A329" s="73"/>
      <c r="B329" s="69"/>
      <c r="C329" s="6"/>
      <c r="D329" s="187"/>
      <c r="E329" s="187"/>
      <c r="F329" s="192"/>
      <c r="G329" s="187"/>
      <c r="H329" s="192"/>
      <c r="I329" s="174"/>
      <c r="J329" s="245"/>
      <c r="K329" s="187"/>
      <c r="L329" s="57"/>
      <c r="M329" s="7"/>
      <c r="N329" s="7"/>
      <c r="O329" s="57"/>
      <c r="Q329" s="6"/>
      <c r="R329" s="6"/>
      <c r="S329" s="59"/>
      <c r="T329" s="57"/>
      <c r="V329" s="6"/>
      <c r="W329" s="6"/>
      <c r="X329" s="6"/>
      <c r="Y329" s="51"/>
      <c r="Z329" s="6"/>
      <c r="AA329" s="6"/>
      <c r="AB329" s="6"/>
    </row>
    <row r="330" spans="1:28" hidden="1" x14ac:dyDescent="0.25">
      <c r="A330" s="73"/>
      <c r="B330" s="69"/>
      <c r="C330" s="6"/>
      <c r="D330" s="187"/>
      <c r="E330" s="187"/>
      <c r="F330" s="192"/>
      <c r="G330" s="187"/>
      <c r="H330" s="192"/>
      <c r="I330" s="174"/>
      <c r="J330" s="245"/>
      <c r="K330" s="187"/>
      <c r="L330" s="57"/>
      <c r="M330" s="7"/>
      <c r="N330" s="7"/>
      <c r="O330" s="57"/>
      <c r="Q330" s="6"/>
      <c r="R330" s="6"/>
      <c r="S330" s="59"/>
      <c r="T330" s="57"/>
      <c r="V330" s="6"/>
      <c r="W330" s="6"/>
      <c r="X330" s="6"/>
      <c r="Y330" s="51"/>
      <c r="Z330" s="6"/>
      <c r="AA330" s="6"/>
      <c r="AB330" s="6"/>
    </row>
    <row r="331" spans="1:28" hidden="1" x14ac:dyDescent="0.25">
      <c r="A331" s="73"/>
      <c r="B331" s="69"/>
      <c r="C331" s="6"/>
      <c r="D331" s="187"/>
      <c r="E331" s="187"/>
      <c r="F331" s="192"/>
      <c r="G331" s="187"/>
      <c r="H331" s="192"/>
      <c r="I331" s="174"/>
      <c r="J331" s="245"/>
      <c r="K331" s="187"/>
      <c r="L331" s="57"/>
      <c r="M331" s="7"/>
      <c r="N331" s="7"/>
      <c r="O331" s="57"/>
      <c r="Q331" s="6"/>
      <c r="R331" s="6"/>
      <c r="S331" s="59"/>
      <c r="T331" s="57"/>
      <c r="V331" s="6"/>
      <c r="W331" s="6"/>
      <c r="X331" s="6"/>
      <c r="Y331" s="51"/>
      <c r="Z331" s="6"/>
      <c r="AA331" s="6"/>
      <c r="AB331" s="6"/>
    </row>
    <row r="332" spans="1:28" hidden="1" x14ac:dyDescent="0.25">
      <c r="A332" s="73"/>
      <c r="B332" s="69"/>
      <c r="C332" s="6"/>
      <c r="D332" s="187"/>
      <c r="E332" s="187"/>
      <c r="F332" s="192"/>
      <c r="G332" s="187"/>
      <c r="H332" s="192"/>
      <c r="I332" s="174"/>
      <c r="J332" s="245"/>
      <c r="K332" s="187"/>
      <c r="L332" s="57"/>
      <c r="M332" s="7"/>
      <c r="N332" s="7"/>
      <c r="O332" s="57"/>
      <c r="Q332" s="6"/>
      <c r="R332" s="6"/>
      <c r="S332" s="59"/>
      <c r="T332" s="57"/>
      <c r="V332" s="6"/>
      <c r="W332" s="6"/>
      <c r="X332" s="6"/>
      <c r="Y332" s="51"/>
      <c r="Z332" s="6"/>
      <c r="AA332" s="6"/>
      <c r="AB332" s="6"/>
    </row>
    <row r="333" spans="1:28" hidden="1" x14ac:dyDescent="0.25">
      <c r="A333" s="73"/>
      <c r="B333" s="69"/>
      <c r="C333" s="6"/>
      <c r="D333" s="187"/>
      <c r="E333" s="187"/>
      <c r="F333" s="192"/>
      <c r="G333" s="187"/>
      <c r="H333" s="192"/>
      <c r="I333" s="174"/>
      <c r="J333" s="245"/>
      <c r="K333" s="187"/>
      <c r="L333" s="57"/>
      <c r="M333" s="7"/>
      <c r="N333" s="7"/>
      <c r="O333" s="57"/>
      <c r="Q333" s="6"/>
      <c r="R333" s="6"/>
      <c r="S333" s="59"/>
      <c r="T333" s="57"/>
      <c r="V333" s="6"/>
      <c r="W333" s="6"/>
      <c r="X333" s="6"/>
      <c r="Y333" s="51"/>
      <c r="Z333" s="6"/>
      <c r="AA333" s="6"/>
      <c r="AB333" s="6"/>
    </row>
    <row r="334" spans="1:28" hidden="1" x14ac:dyDescent="0.25">
      <c r="A334" s="73"/>
      <c r="B334" s="69"/>
      <c r="C334" s="6"/>
      <c r="D334" s="187"/>
      <c r="E334" s="187"/>
      <c r="F334" s="192"/>
      <c r="G334" s="187"/>
      <c r="H334" s="192"/>
      <c r="I334" s="174"/>
      <c r="J334" s="245"/>
      <c r="K334" s="187"/>
      <c r="L334" s="57"/>
      <c r="M334" s="7"/>
      <c r="N334" s="7"/>
      <c r="O334" s="57"/>
      <c r="Q334" s="6"/>
      <c r="R334" s="6"/>
      <c r="S334" s="59"/>
      <c r="T334" s="57"/>
      <c r="V334" s="6"/>
      <c r="W334" s="6"/>
      <c r="X334" s="6"/>
      <c r="Y334" s="51"/>
      <c r="Z334" s="6"/>
      <c r="AA334" s="6"/>
      <c r="AB334" s="6"/>
    </row>
    <row r="335" spans="1:28" hidden="1" x14ac:dyDescent="0.25">
      <c r="A335" s="73"/>
      <c r="B335" s="69"/>
      <c r="C335" s="6"/>
      <c r="D335" s="187"/>
      <c r="E335" s="187"/>
      <c r="F335" s="192"/>
      <c r="G335" s="187"/>
      <c r="H335" s="192"/>
      <c r="I335" s="174"/>
      <c r="J335" s="245"/>
      <c r="K335" s="187"/>
      <c r="L335" s="57"/>
      <c r="M335" s="7"/>
      <c r="N335" s="7"/>
      <c r="O335" s="57"/>
      <c r="Q335" s="6"/>
      <c r="R335" s="6"/>
      <c r="S335" s="59"/>
      <c r="T335" s="57"/>
      <c r="V335" s="6"/>
      <c r="W335" s="6"/>
      <c r="X335" s="6"/>
      <c r="Y335" s="51"/>
      <c r="Z335" s="6"/>
      <c r="AA335" s="6"/>
      <c r="AB335" s="6"/>
    </row>
    <row r="336" spans="1:28" hidden="1" x14ac:dyDescent="0.25">
      <c r="A336" s="73"/>
      <c r="B336" s="69"/>
      <c r="C336" s="6"/>
      <c r="D336" s="187"/>
      <c r="E336" s="187"/>
      <c r="F336" s="192"/>
      <c r="G336" s="187"/>
      <c r="H336" s="192"/>
      <c r="I336" s="174"/>
      <c r="J336" s="245"/>
      <c r="K336" s="187"/>
      <c r="L336" s="57"/>
      <c r="M336" s="7"/>
      <c r="N336" s="7"/>
      <c r="O336" s="57"/>
      <c r="Q336" s="6"/>
      <c r="R336" s="6"/>
      <c r="S336" s="59"/>
      <c r="T336" s="57"/>
      <c r="V336" s="6"/>
      <c r="W336" s="6"/>
      <c r="X336" s="6"/>
      <c r="Y336" s="51"/>
      <c r="Z336" s="6"/>
      <c r="AA336" s="6"/>
      <c r="AB336" s="6"/>
    </row>
    <row r="337" spans="1:28" hidden="1" x14ac:dyDescent="0.25">
      <c r="A337" s="73"/>
      <c r="B337" s="69"/>
      <c r="C337" s="6"/>
      <c r="D337" s="187"/>
      <c r="E337" s="187"/>
      <c r="F337" s="192"/>
      <c r="G337" s="187"/>
      <c r="H337" s="192"/>
      <c r="I337" s="174"/>
      <c r="J337" s="245"/>
      <c r="K337" s="187"/>
      <c r="L337" s="57"/>
      <c r="M337" s="7"/>
      <c r="N337" s="7"/>
      <c r="O337" s="57"/>
      <c r="Q337" s="6"/>
      <c r="R337" s="6"/>
      <c r="S337" s="59"/>
      <c r="T337" s="57"/>
      <c r="V337" s="6"/>
      <c r="W337" s="6"/>
      <c r="X337" s="6"/>
      <c r="Y337" s="51"/>
      <c r="Z337" s="6"/>
      <c r="AA337" s="6"/>
      <c r="AB337" s="6"/>
    </row>
    <row r="338" spans="1:28" hidden="1" x14ac:dyDescent="0.25">
      <c r="A338" s="73"/>
      <c r="B338" s="69"/>
      <c r="C338" s="6"/>
      <c r="D338" s="187"/>
      <c r="E338" s="187"/>
      <c r="F338" s="192"/>
      <c r="G338" s="187"/>
      <c r="H338" s="192"/>
      <c r="I338" s="174"/>
      <c r="J338" s="245"/>
      <c r="K338" s="187"/>
      <c r="L338" s="57"/>
      <c r="M338" s="7"/>
      <c r="N338" s="7"/>
      <c r="O338" s="57"/>
      <c r="Q338" s="6"/>
      <c r="R338" s="6"/>
      <c r="S338" s="59"/>
      <c r="T338" s="57"/>
      <c r="V338" s="6"/>
      <c r="W338" s="6"/>
      <c r="X338" s="6"/>
      <c r="Y338" s="51"/>
      <c r="Z338" s="6"/>
      <c r="AA338" s="6"/>
      <c r="AB338" s="6"/>
    </row>
    <row r="339" spans="1:28" hidden="1" x14ac:dyDescent="0.25">
      <c r="A339" s="73"/>
      <c r="B339" s="69"/>
      <c r="C339" s="6"/>
      <c r="D339" s="187"/>
      <c r="E339" s="187"/>
      <c r="F339" s="192"/>
      <c r="G339" s="187"/>
      <c r="H339" s="192"/>
      <c r="I339" s="174"/>
      <c r="J339" s="245"/>
      <c r="K339" s="187"/>
      <c r="L339" s="57"/>
      <c r="M339" s="7"/>
      <c r="N339" s="7"/>
      <c r="O339" s="57"/>
      <c r="Q339" s="6"/>
      <c r="R339" s="6"/>
      <c r="S339" s="59"/>
      <c r="T339" s="57"/>
      <c r="V339" s="6"/>
      <c r="W339" s="6"/>
      <c r="X339" s="6"/>
      <c r="Y339" s="51"/>
      <c r="Z339" s="6"/>
      <c r="AA339" s="6"/>
      <c r="AB339" s="6"/>
    </row>
    <row r="340" spans="1:28" hidden="1" x14ac:dyDescent="0.25">
      <c r="A340" s="73"/>
      <c r="B340" s="69"/>
      <c r="C340" s="6"/>
      <c r="D340" s="187"/>
      <c r="E340" s="187"/>
      <c r="F340" s="192"/>
      <c r="G340" s="187"/>
      <c r="H340" s="192"/>
      <c r="I340" s="174"/>
      <c r="J340" s="245"/>
      <c r="K340" s="187"/>
      <c r="L340" s="57"/>
      <c r="M340" s="7"/>
      <c r="N340" s="7"/>
      <c r="O340" s="57"/>
      <c r="Q340" s="6"/>
      <c r="R340" s="6"/>
      <c r="S340" s="59"/>
      <c r="T340" s="57"/>
      <c r="V340" s="6"/>
      <c r="W340" s="6"/>
      <c r="X340" s="6"/>
      <c r="Y340" s="51"/>
      <c r="Z340" s="6"/>
      <c r="AA340" s="6"/>
      <c r="AB340" s="6"/>
    </row>
    <row r="341" spans="1:28" hidden="1" x14ac:dyDescent="0.25">
      <c r="A341" s="73"/>
      <c r="B341" s="69"/>
      <c r="C341" s="6"/>
      <c r="D341" s="187"/>
      <c r="E341" s="187"/>
      <c r="F341" s="192"/>
      <c r="G341" s="187"/>
      <c r="H341" s="192"/>
      <c r="I341" s="174"/>
      <c r="J341" s="245"/>
      <c r="K341" s="187"/>
      <c r="L341" s="57"/>
      <c r="M341" s="7"/>
      <c r="N341" s="7"/>
      <c r="O341" s="57"/>
      <c r="Q341" s="6"/>
      <c r="R341" s="6"/>
      <c r="S341" s="59"/>
      <c r="T341" s="57"/>
      <c r="V341" s="6"/>
      <c r="W341" s="6"/>
      <c r="X341" s="6"/>
      <c r="Y341" s="51"/>
      <c r="Z341" s="6"/>
      <c r="AA341" s="6"/>
      <c r="AB341" s="6"/>
    </row>
    <row r="342" spans="1:28" x14ac:dyDescent="0.25">
      <c r="A342" s="68"/>
      <c r="B342" s="69"/>
      <c r="C342" s="6"/>
      <c r="D342" s="187"/>
      <c r="E342" s="187"/>
      <c r="F342" s="189"/>
      <c r="G342" s="189"/>
      <c r="H342" s="189"/>
      <c r="I342" s="188"/>
      <c r="J342" s="240"/>
      <c r="K342" s="230"/>
      <c r="L342" s="50"/>
      <c r="M342" s="51"/>
      <c r="N342" s="51"/>
      <c r="O342" s="52"/>
      <c r="Q342" s="6"/>
      <c r="R342" s="6"/>
      <c r="S342" s="51"/>
      <c r="T342" s="54"/>
      <c r="V342" s="6"/>
      <c r="W342" s="6"/>
      <c r="X342" s="6"/>
      <c r="Y342" s="51"/>
      <c r="Z342" s="6"/>
      <c r="AA342" s="6"/>
      <c r="AB342" s="6"/>
    </row>
    <row r="343" spans="1:28" x14ac:dyDescent="0.25">
      <c r="A343" s="77" t="s">
        <v>127</v>
      </c>
      <c r="B343" s="69"/>
      <c r="C343" s="7">
        <f>SUM(C344:C347)</f>
        <v>0</v>
      </c>
      <c r="D343" s="192">
        <f>SUM(D344:D347)</f>
        <v>14992000</v>
      </c>
      <c r="E343" s="192">
        <f>SUM(E344:E347)</f>
        <v>111068979.84999999</v>
      </c>
      <c r="F343" s="192">
        <f>D343+E343</f>
        <v>126060979.84999999</v>
      </c>
      <c r="G343" s="192">
        <f>SUM(G344:G347)</f>
        <v>58603869.083999999</v>
      </c>
      <c r="H343" s="192">
        <f>F343-G343</f>
        <v>67457110.766000003</v>
      </c>
      <c r="I343" s="174">
        <f>G343/F343</f>
        <v>0.46488508302674442</v>
      </c>
      <c r="J343" s="192">
        <f>SUM(J344:J347)</f>
        <v>32316703.380000003</v>
      </c>
      <c r="K343" s="192">
        <f>SUM(K344:K347)</f>
        <v>14689317.449999999</v>
      </c>
      <c r="L343" s="57">
        <f>K343/F343</f>
        <v>0.11652549002458035</v>
      </c>
      <c r="M343" s="7">
        <f>K343+G343+J343</f>
        <v>105609889.914</v>
      </c>
      <c r="N343" s="7">
        <f>H343-K343-J343</f>
        <v>20451089.935999997</v>
      </c>
      <c r="O343" s="72">
        <f>M343/F343</f>
        <v>0.83776827722317604</v>
      </c>
      <c r="Q343" s="7">
        <f>SUM(Q344:Q347)</f>
        <v>0</v>
      </c>
      <c r="R343" s="7">
        <f>SUM(R344:R347)</f>
        <v>0</v>
      </c>
      <c r="S343" s="7">
        <f>SUM(S344:S347)</f>
        <v>20451089.935999997</v>
      </c>
      <c r="T343" s="57">
        <f>+M343/(Q343+F343+R343)</f>
        <v>0.83776827722317604</v>
      </c>
      <c r="V343" s="7">
        <f>SUM(V344:V347)</f>
        <v>167413000</v>
      </c>
      <c r="W343" s="7">
        <f>SUM(W344:W347)</f>
        <v>0</v>
      </c>
      <c r="X343" s="7">
        <f>SUM(X344:X347)</f>
        <v>0</v>
      </c>
      <c r="Y343" s="51"/>
      <c r="Z343" s="7">
        <f>SUM(Z344:Z347)</f>
        <v>0</v>
      </c>
      <c r="AA343" s="7">
        <f>SUM(AA344:AA347)</f>
        <v>0</v>
      </c>
      <c r="AB343" s="7">
        <f>SUM(AB344:AB347)</f>
        <v>0</v>
      </c>
    </row>
    <row r="344" spans="1:28" x14ac:dyDescent="0.25">
      <c r="A344" s="48" t="s">
        <v>31</v>
      </c>
      <c r="B344" s="69"/>
      <c r="C344" s="12">
        <f>+C271+C277+C279+C281+C283+C284+C285+C286+C294+C295+C296+C298+C299+C300+C301+C302+C303+C304+C305+C308+C309+C312+C313+C314+C315+C318+C319+C320</f>
        <v>0</v>
      </c>
      <c r="D344" s="230">
        <f>+D271+D277+D279</f>
        <v>5099604</v>
      </c>
      <c r="E344" s="230">
        <f>+E271+E277+E279</f>
        <v>9922270.2799999993</v>
      </c>
      <c r="F344" s="192">
        <f>D344+E344</f>
        <v>15021874.279999999</v>
      </c>
      <c r="G344" s="230">
        <f>+G271+G277+G279</f>
        <v>10133699.683999998</v>
      </c>
      <c r="H344" s="192">
        <f>F344-G344</f>
        <v>4888174.5960000008</v>
      </c>
      <c r="I344" s="174">
        <f>G344/F344</f>
        <v>0.67459622515227169</v>
      </c>
      <c r="J344" s="230">
        <f>+J271+J277+J279</f>
        <v>9505.6</v>
      </c>
      <c r="K344" s="230">
        <f>+K271+K277+K279</f>
        <v>5770.09</v>
      </c>
      <c r="L344" s="57">
        <f>K344/F344</f>
        <v>3.8411252101092677E-4</v>
      </c>
      <c r="M344" s="12">
        <f>+M271+M277+M279</f>
        <v>10148975.373999998</v>
      </c>
      <c r="N344" s="7">
        <f>H344-K344-J344</f>
        <v>4872898.9060000014</v>
      </c>
      <c r="O344" s="72">
        <f>M344/F344</f>
        <v>0.67561312156048736</v>
      </c>
      <c r="Q344" s="12">
        <f>+Q271+Q277+Q279</f>
        <v>0</v>
      </c>
      <c r="R344" s="12">
        <f>+R271+R277+R279</f>
        <v>0</v>
      </c>
      <c r="S344" s="59">
        <f t="shared" ref="S344:S347" si="396">+N344+C344+Q344+R344</f>
        <v>4872898.9060000014</v>
      </c>
      <c r="T344" s="57">
        <f t="shared" ref="T344:T347" si="397">+M344/(Q344+F344+R344)</f>
        <v>0.67561312156048736</v>
      </c>
      <c r="V344" s="12">
        <f>+V271+V277+V279</f>
        <v>6339999.9999999991</v>
      </c>
      <c r="W344" s="12">
        <f>+W271+W277+W279</f>
        <v>0</v>
      </c>
      <c r="X344" s="12">
        <f>+X271+X277+X279</f>
        <v>0</v>
      </c>
      <c r="Y344" s="51"/>
      <c r="Z344" s="12">
        <f>+Z271+Z277+Z279</f>
        <v>0</v>
      </c>
      <c r="AA344" s="12">
        <f>+AA271+AA277+AA279</f>
        <v>0</v>
      </c>
      <c r="AB344" s="12">
        <f>+AB271+AB277+AB279</f>
        <v>0</v>
      </c>
    </row>
    <row r="345" spans="1:28" x14ac:dyDescent="0.25">
      <c r="A345" s="48" t="s">
        <v>32</v>
      </c>
      <c r="B345" s="69"/>
      <c r="C345" s="12">
        <f>+C272+C278+C280+C282+C288+C289+C290+C287+C292+C317</f>
        <v>0</v>
      </c>
      <c r="D345" s="230">
        <f>+D272+D278</f>
        <v>9892396</v>
      </c>
      <c r="E345" s="230">
        <f>+E272+E278</f>
        <v>101146709.56999999</v>
      </c>
      <c r="F345" s="192">
        <f>D345+E345</f>
        <v>111039105.56999999</v>
      </c>
      <c r="G345" s="230">
        <f>+G272+G278</f>
        <v>48470169.399999999</v>
      </c>
      <c r="H345" s="192">
        <f>F345-G345</f>
        <v>62568936.169999994</v>
      </c>
      <c r="I345" s="174">
        <f>G345/F345</f>
        <v>0.43651440770516647</v>
      </c>
      <c r="J345" s="230">
        <f>+J272+J278</f>
        <v>32307197.780000001</v>
      </c>
      <c r="K345" s="230">
        <f>+K272+K278</f>
        <v>14683547.359999999</v>
      </c>
      <c r="L345" s="57">
        <f>K345/F345</f>
        <v>0.1322376228142739</v>
      </c>
      <c r="M345" s="12">
        <f>+M272+M278</f>
        <v>95460914.539999992</v>
      </c>
      <c r="N345" s="7">
        <f t="shared" ref="N345:N347" si="398">H345-K345-J345</f>
        <v>15578191.029999994</v>
      </c>
      <c r="O345" s="72">
        <f>M345/F345</f>
        <v>0.85970536280860643</v>
      </c>
      <c r="Q345" s="12">
        <f>+Q272+Q278</f>
        <v>0</v>
      </c>
      <c r="R345" s="12">
        <f>+R272+R278</f>
        <v>0</v>
      </c>
      <c r="S345" s="59">
        <f t="shared" si="396"/>
        <v>15578191.029999994</v>
      </c>
      <c r="T345" s="57">
        <f t="shared" si="397"/>
        <v>0.85970536280860643</v>
      </c>
      <c r="V345" s="12">
        <f>+V272+V278</f>
        <v>161073000</v>
      </c>
      <c r="W345" s="12">
        <f>+W272+W278</f>
        <v>0</v>
      </c>
      <c r="X345" s="12">
        <f>+X272+X278</f>
        <v>0</v>
      </c>
      <c r="Y345" s="51"/>
      <c r="Z345" s="12">
        <f>+Z272+Z278</f>
        <v>0</v>
      </c>
      <c r="AA345" s="12">
        <f>+AA272+AA278</f>
        <v>0</v>
      </c>
      <c r="AB345" s="12">
        <f>+AB272+AB278</f>
        <v>0</v>
      </c>
    </row>
    <row r="346" spans="1:28" hidden="1" x14ac:dyDescent="0.25">
      <c r="A346" s="48" t="s">
        <v>53</v>
      </c>
      <c r="B346" s="69"/>
      <c r="C346" s="12">
        <f>+C273</f>
        <v>0</v>
      </c>
      <c r="D346" s="230">
        <f t="shared" ref="D346" si="399">+D273</f>
        <v>0</v>
      </c>
      <c r="E346" s="230">
        <f t="shared" ref="E346:G346" si="400">+E273</f>
        <v>0</v>
      </c>
      <c r="F346" s="192">
        <f>D346+E346</f>
        <v>0</v>
      </c>
      <c r="G346" s="230">
        <f t="shared" si="400"/>
        <v>0</v>
      </c>
      <c r="H346" s="192">
        <f>F346-G346</f>
        <v>0</v>
      </c>
      <c r="I346" s="174" t="e">
        <f>G346/F346</f>
        <v>#DIV/0!</v>
      </c>
      <c r="J346" s="230">
        <f t="shared" ref="J346:K346" si="401">+J273</f>
        <v>0</v>
      </c>
      <c r="K346" s="230">
        <f t="shared" si="401"/>
        <v>0</v>
      </c>
      <c r="L346" s="57" t="e">
        <f>K346/F346</f>
        <v>#DIV/0!</v>
      </c>
      <c r="M346" s="12">
        <f t="shared" ref="M346" si="402">+M273</f>
        <v>0</v>
      </c>
      <c r="N346" s="7">
        <f t="shared" si="398"/>
        <v>0</v>
      </c>
      <c r="O346" s="72" t="e">
        <f>M346/F346</f>
        <v>#DIV/0!</v>
      </c>
      <c r="Q346" s="12">
        <f t="shared" ref="Q346" si="403">+Q273</f>
        <v>0</v>
      </c>
      <c r="R346" s="12">
        <f t="shared" ref="R346" si="404">+R273</f>
        <v>0</v>
      </c>
      <c r="S346" s="59">
        <f t="shared" si="396"/>
        <v>0</v>
      </c>
      <c r="T346" s="57" t="e">
        <f t="shared" si="397"/>
        <v>#DIV/0!</v>
      </c>
      <c r="V346" s="12">
        <f t="shared" ref="V346:W346" si="405">+V273</f>
        <v>0</v>
      </c>
      <c r="W346" s="12">
        <f t="shared" si="405"/>
        <v>0</v>
      </c>
      <c r="X346" s="12">
        <f t="shared" ref="X346" si="406">+X273</f>
        <v>0</v>
      </c>
      <c r="Y346" s="51"/>
      <c r="Z346" s="12">
        <f t="shared" ref="Z346:AB346" si="407">+Z273</f>
        <v>0</v>
      </c>
      <c r="AA346" s="12">
        <f t="shared" si="407"/>
        <v>0</v>
      </c>
      <c r="AB346" s="12">
        <f t="shared" si="407"/>
        <v>0</v>
      </c>
    </row>
    <row r="347" spans="1:28" hidden="1" x14ac:dyDescent="0.25">
      <c r="A347" s="48" t="s">
        <v>33</v>
      </c>
      <c r="B347" s="69"/>
      <c r="C347" s="12">
        <f>+C274+C293+C297+C306+C307+C310+C311+C316</f>
        <v>0</v>
      </c>
      <c r="D347" s="230">
        <f>D274</f>
        <v>0</v>
      </c>
      <c r="E347" s="230">
        <f>E274</f>
        <v>0</v>
      </c>
      <c r="F347" s="192">
        <f>D347+E347</f>
        <v>0</v>
      </c>
      <c r="G347" s="230">
        <f>G274</f>
        <v>0</v>
      </c>
      <c r="H347" s="192">
        <f>F347-G347</f>
        <v>0</v>
      </c>
      <c r="I347" s="174" t="e">
        <f>G347/F347</f>
        <v>#DIV/0!</v>
      </c>
      <c r="J347" s="230">
        <f>J274</f>
        <v>0</v>
      </c>
      <c r="K347" s="230">
        <f>K274</f>
        <v>0</v>
      </c>
      <c r="L347" s="57" t="e">
        <f>K347/F347</f>
        <v>#DIV/0!</v>
      </c>
      <c r="M347" s="12">
        <f>M274</f>
        <v>0</v>
      </c>
      <c r="N347" s="7">
        <f t="shared" si="398"/>
        <v>0</v>
      </c>
      <c r="O347" s="72" t="e">
        <f>M347/F347</f>
        <v>#DIV/0!</v>
      </c>
      <c r="Q347" s="12">
        <f>Q274</f>
        <v>0</v>
      </c>
      <c r="R347" s="12">
        <f>R274</f>
        <v>0</v>
      </c>
      <c r="S347" s="59">
        <f t="shared" si="396"/>
        <v>0</v>
      </c>
      <c r="T347" s="57" t="e">
        <f t="shared" si="397"/>
        <v>#DIV/0!</v>
      </c>
      <c r="V347" s="12">
        <f>V274</f>
        <v>0</v>
      </c>
      <c r="W347" s="12">
        <f>W274</f>
        <v>0</v>
      </c>
      <c r="X347" s="12">
        <f>X274</f>
        <v>0</v>
      </c>
      <c r="Y347" s="51"/>
      <c r="Z347" s="12">
        <f>Z274</f>
        <v>0</v>
      </c>
      <c r="AA347" s="12">
        <f>AA274</f>
        <v>0</v>
      </c>
      <c r="AB347" s="12">
        <f>AB274</f>
        <v>0</v>
      </c>
    </row>
    <row r="348" spans="1:28" hidden="1" x14ac:dyDescent="0.25">
      <c r="A348" s="68"/>
      <c r="B348" s="69"/>
      <c r="C348" s="6"/>
      <c r="D348" s="187"/>
      <c r="E348" s="187"/>
      <c r="F348" s="189"/>
      <c r="G348" s="189"/>
      <c r="H348" s="189"/>
      <c r="I348" s="188"/>
      <c r="J348" s="240"/>
      <c r="K348" s="189"/>
      <c r="L348" s="50"/>
      <c r="M348" s="51"/>
      <c r="N348" s="51"/>
      <c r="O348" s="52"/>
      <c r="Q348" s="6"/>
      <c r="R348" s="6"/>
      <c r="S348" s="12"/>
      <c r="T348" s="54"/>
      <c r="V348" s="6"/>
      <c r="W348" s="6"/>
      <c r="X348" s="6"/>
      <c r="Y348" s="51"/>
      <c r="Z348" s="6"/>
      <c r="AA348" s="6"/>
      <c r="AB348" s="6"/>
    </row>
    <row r="349" spans="1:28" hidden="1" x14ac:dyDescent="0.25">
      <c r="A349" s="68"/>
      <c r="B349" s="69"/>
      <c r="C349" s="6"/>
      <c r="D349" s="187"/>
      <c r="E349" s="187"/>
      <c r="F349" s="189"/>
      <c r="G349" s="189"/>
      <c r="H349" s="189"/>
      <c r="I349" s="188"/>
      <c r="J349" s="240"/>
      <c r="K349" s="189"/>
      <c r="L349" s="50"/>
      <c r="M349" s="51"/>
      <c r="N349" s="51"/>
      <c r="O349" s="52"/>
      <c r="Q349" s="6"/>
      <c r="R349" s="6"/>
      <c r="S349" s="12"/>
      <c r="T349" s="54"/>
      <c r="V349" s="6"/>
      <c r="W349" s="6"/>
      <c r="X349" s="6"/>
      <c r="Y349" s="51"/>
      <c r="Z349" s="6"/>
      <c r="AA349" s="6"/>
      <c r="AB349" s="6"/>
    </row>
    <row r="350" spans="1:28" x14ac:dyDescent="0.25">
      <c r="C350" s="80"/>
      <c r="K350" s="198"/>
      <c r="S350" s="80"/>
    </row>
    <row r="351" spans="1:28" x14ac:dyDescent="0.25">
      <c r="A351" s="23" t="s">
        <v>128</v>
      </c>
      <c r="C351" s="80"/>
      <c r="D351" s="193" t="s">
        <v>145</v>
      </c>
      <c r="F351" s="197"/>
      <c r="G351" s="198"/>
      <c r="K351" s="196" t="s">
        <v>129</v>
      </c>
      <c r="M351" s="13"/>
      <c r="N351" s="13"/>
      <c r="S351" s="80"/>
    </row>
    <row r="352" spans="1:28" x14ac:dyDescent="0.25">
      <c r="C352" s="80"/>
      <c r="G352" s="197"/>
      <c r="K352" s="198"/>
      <c r="M352" s="80"/>
      <c r="N352" s="80"/>
      <c r="O352" s="13"/>
    </row>
    <row r="353" spans="1:28" x14ac:dyDescent="0.25">
      <c r="C353" s="80"/>
      <c r="G353" s="197"/>
      <c r="K353" s="197"/>
      <c r="M353" s="80"/>
      <c r="N353" s="80"/>
      <c r="O353" s="13"/>
    </row>
    <row r="354" spans="1:28" s="24" customFormat="1" x14ac:dyDescent="0.25">
      <c r="A354" s="24" t="s">
        <v>155</v>
      </c>
      <c r="B354" s="164"/>
      <c r="C354" s="1"/>
      <c r="D354" s="249" t="s">
        <v>156</v>
      </c>
      <c r="E354" s="180"/>
      <c r="F354" s="177"/>
      <c r="G354" s="180"/>
      <c r="H354" s="177"/>
      <c r="I354" s="178"/>
      <c r="J354" s="179"/>
      <c r="K354" s="177" t="s">
        <v>165</v>
      </c>
      <c r="L354" s="26"/>
      <c r="M354" s="1"/>
      <c r="N354" s="231"/>
      <c r="O354" s="88"/>
      <c r="Q354" s="1"/>
      <c r="R354" s="1"/>
      <c r="T354" s="29"/>
      <c r="V354" s="1"/>
      <c r="W354" s="1"/>
      <c r="X354" s="1"/>
      <c r="Z354" s="1"/>
      <c r="AA354" s="1"/>
      <c r="AB354" s="1"/>
    </row>
    <row r="355" spans="1:28" x14ac:dyDescent="0.25">
      <c r="A355" s="53" t="s">
        <v>158</v>
      </c>
      <c r="B355" s="163"/>
      <c r="D355" s="196" t="s">
        <v>157</v>
      </c>
      <c r="K355" s="193" t="s">
        <v>164</v>
      </c>
      <c r="N355" s="13"/>
      <c r="O355" s="87"/>
    </row>
  </sheetData>
  <mergeCells count="3">
    <mergeCell ref="D7:F7"/>
    <mergeCell ref="Q7:R7"/>
    <mergeCell ref="J7:K7"/>
  </mergeCells>
  <printOptions horizontalCentered="1"/>
  <pageMargins left="0.25" right="0" top="0.5" bottom="0.25" header="0.3" footer="0.3"/>
  <pageSetup paperSize="9" scale="48" fitToHeight="6" orientation="landscape" horizontalDpi="360" verticalDpi="360" r:id="rId1"/>
  <headerFooter>
    <oddFooter>Page &amp;P of &amp;N</oddFooter>
  </headerFooter>
  <rowBreaks count="5" manualBreakCount="5">
    <brk id="56" max="19" man="1"/>
    <brk id="111" max="19" man="1"/>
    <brk id="154" max="19" man="1"/>
    <brk id="201" max="19" man="1"/>
    <brk id="244" max="19" man="1"/>
  </rowBreaks>
  <colBreaks count="1" manualBreakCount="1">
    <brk id="19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-0.249977111117893"/>
    <pageSetUpPr fitToPage="1"/>
  </sheetPr>
  <dimension ref="A1:AE355"/>
  <sheetViews>
    <sheetView zoomScaleNormal="100" zoomScaleSheetLayoutView="86" workbookViewId="0">
      <pane xSplit="2" ySplit="9" topLeftCell="D56" activePane="bottomRight" state="frozen"/>
      <selection pane="topRight" activeCell="C1" sqref="C1"/>
      <selection pane="bottomLeft" activeCell="A10" sqref="A10"/>
      <selection pane="bottomRight" activeCell="E343" sqref="E343:E345"/>
    </sheetView>
  </sheetViews>
  <sheetFormatPr defaultColWidth="9.140625" defaultRowHeight="15" x14ac:dyDescent="0.25"/>
  <cols>
    <col min="1" max="1" width="37.7109375" style="53" customWidth="1"/>
    <col min="2" max="2" width="14" style="79" bestFit="1" customWidth="1"/>
    <col min="3" max="3" width="14.85546875" style="13" customWidth="1"/>
    <col min="4" max="4" width="14.28515625" style="198" customWidth="1"/>
    <col min="5" max="5" width="15.28515625" style="198" bestFit="1" customWidth="1"/>
    <col min="6" max="6" width="15.140625" style="53" customWidth="1"/>
    <col min="7" max="7" width="15.28515625" style="193" customWidth="1"/>
    <col min="8" max="8" width="15.42578125" style="193" customWidth="1"/>
    <col min="9" max="9" width="9.28515625" style="194" customWidth="1"/>
    <col min="10" max="10" width="14.7109375" style="195" customWidth="1"/>
    <col min="11" max="11" width="17.85546875" style="193" customWidth="1"/>
    <col min="12" max="12" width="9.28515625" style="81" customWidth="1"/>
    <col min="13" max="13" width="15.28515625" style="53" customWidth="1"/>
    <col min="14" max="14" width="16.85546875" style="53" customWidth="1"/>
    <col min="15" max="15" width="9.28515625" style="83" customWidth="1"/>
    <col min="16" max="16" width="1.7109375" style="53" customWidth="1"/>
    <col min="17" max="17" width="10.42578125" style="13" customWidth="1"/>
    <col min="18" max="18" width="9" style="13" customWidth="1"/>
    <col min="19" max="19" width="18" style="53" customWidth="1"/>
    <col min="20" max="20" width="12.42578125" style="84" customWidth="1"/>
    <col min="21" max="21" width="9.140625" style="53" customWidth="1"/>
    <col min="22" max="24" width="23.140625" style="13" bestFit="1" customWidth="1"/>
    <col min="25" max="25" width="9.140625" style="53" customWidth="1"/>
    <col min="26" max="28" width="23.140625" style="13" bestFit="1" customWidth="1"/>
    <col min="29" max="16384" width="9.140625" style="53"/>
  </cols>
  <sheetData>
    <row r="1" spans="1:28" s="24" customFormat="1" x14ac:dyDescent="0.25">
      <c r="A1" s="24" t="s">
        <v>0</v>
      </c>
      <c r="B1" s="25"/>
      <c r="C1" s="1"/>
      <c r="D1" s="180"/>
      <c r="E1" s="180"/>
      <c r="G1" s="177"/>
      <c r="H1" s="177"/>
      <c r="I1" s="178"/>
      <c r="J1" s="179"/>
      <c r="K1" s="177"/>
      <c r="L1" s="26"/>
      <c r="O1" s="28"/>
      <c r="Q1" s="1"/>
      <c r="R1" s="1"/>
      <c r="T1" s="29"/>
      <c r="V1" s="1"/>
      <c r="W1" s="1"/>
      <c r="X1" s="1"/>
      <c r="Z1" s="1"/>
      <c r="AA1" s="1"/>
      <c r="AB1" s="1"/>
    </row>
    <row r="2" spans="1:28" s="24" customFormat="1" x14ac:dyDescent="0.25">
      <c r="A2" s="24" t="s">
        <v>153</v>
      </c>
      <c r="B2" s="25"/>
      <c r="C2" s="1"/>
      <c r="D2" s="180"/>
      <c r="E2" s="180"/>
      <c r="G2" s="177"/>
      <c r="H2" s="177"/>
      <c r="I2" s="178"/>
      <c r="J2" s="179"/>
      <c r="K2" s="177"/>
      <c r="L2" s="26"/>
      <c r="O2" s="28"/>
      <c r="Q2" s="1"/>
      <c r="R2" s="1"/>
      <c r="T2" s="29"/>
      <c r="V2" s="1"/>
      <c r="W2" s="1"/>
      <c r="X2" s="1"/>
      <c r="Z2" s="1"/>
      <c r="AA2" s="1"/>
      <c r="AB2" s="1"/>
    </row>
    <row r="3" spans="1:28" s="24" customFormat="1" x14ac:dyDescent="0.25">
      <c r="A3" s="24" t="s">
        <v>1</v>
      </c>
      <c r="B3" s="25"/>
      <c r="C3" s="1"/>
      <c r="D3" s="180"/>
      <c r="E3" s="180"/>
      <c r="G3" s="177"/>
      <c r="H3" s="177"/>
      <c r="I3" s="178"/>
      <c r="J3" s="179"/>
      <c r="K3" s="177"/>
      <c r="L3" s="26"/>
      <c r="O3" s="28"/>
      <c r="Q3" s="1"/>
      <c r="R3" s="1"/>
      <c r="T3" s="29"/>
      <c r="V3" s="1"/>
      <c r="W3" s="1"/>
      <c r="X3" s="1"/>
      <c r="Z3" s="1"/>
      <c r="AA3" s="1"/>
      <c r="AB3" s="1"/>
    </row>
    <row r="4" spans="1:28" s="24" customFormat="1" x14ac:dyDescent="0.25">
      <c r="A4" s="24" t="s">
        <v>154</v>
      </c>
      <c r="B4" s="25"/>
      <c r="C4" s="1"/>
      <c r="D4" s="180"/>
      <c r="E4" s="180"/>
      <c r="G4" s="177"/>
      <c r="H4" s="177"/>
      <c r="I4" s="178"/>
      <c r="J4" s="179"/>
      <c r="K4" s="177"/>
      <c r="L4" s="26"/>
      <c r="O4" s="28"/>
      <c r="Q4" s="1"/>
      <c r="R4" s="1"/>
      <c r="S4" s="1"/>
      <c r="T4" s="29"/>
      <c r="V4" s="1"/>
      <c r="W4" s="1"/>
      <c r="X4" s="1"/>
      <c r="Z4" s="1"/>
      <c r="AA4" s="1"/>
      <c r="AB4" s="1"/>
    </row>
    <row r="5" spans="1:28" s="24" customFormat="1" x14ac:dyDescent="0.25">
      <c r="A5" s="24" t="s">
        <v>161</v>
      </c>
      <c r="B5" s="25"/>
      <c r="C5" s="1"/>
      <c r="D5" s="180"/>
      <c r="E5" s="180"/>
      <c r="G5" s="177"/>
      <c r="H5" s="177"/>
      <c r="I5" s="178"/>
      <c r="J5" s="179"/>
      <c r="K5" s="180"/>
      <c r="L5" s="26"/>
      <c r="O5" s="28"/>
      <c r="Q5" s="1"/>
      <c r="R5" s="1"/>
      <c r="T5" s="29"/>
      <c r="V5" s="1"/>
      <c r="W5" s="1"/>
      <c r="X5" s="1"/>
      <c r="Z5" s="1"/>
      <c r="AA5" s="1"/>
      <c r="AB5" s="1"/>
    </row>
    <row r="6" spans="1:28" s="24" customFormat="1" x14ac:dyDescent="0.25">
      <c r="B6" s="25"/>
      <c r="C6" s="1"/>
      <c r="D6" s="180"/>
      <c r="E6" s="180"/>
      <c r="G6" s="177"/>
      <c r="H6" s="177"/>
      <c r="I6" s="178"/>
      <c r="J6" s="179"/>
      <c r="K6" s="177"/>
      <c r="L6" s="26"/>
      <c r="O6" s="28"/>
      <c r="Q6" s="1"/>
      <c r="R6" s="1"/>
      <c r="T6" s="29"/>
      <c r="V6" s="1"/>
      <c r="W6" s="1"/>
      <c r="X6" s="1"/>
      <c r="Z6" s="1"/>
      <c r="AA6" s="1"/>
      <c r="AB6" s="1"/>
    </row>
    <row r="7" spans="1:28" s="24" customFormat="1" ht="30" customHeight="1" x14ac:dyDescent="0.25">
      <c r="A7" s="30"/>
      <c r="B7" s="31"/>
      <c r="C7" s="2"/>
      <c r="D7" s="254" t="s">
        <v>2</v>
      </c>
      <c r="E7" s="254"/>
      <c r="F7" s="254"/>
      <c r="G7" s="232" t="s">
        <v>3</v>
      </c>
      <c r="H7" s="181"/>
      <c r="I7" s="182" t="s">
        <v>4</v>
      </c>
      <c r="J7" s="257" t="s">
        <v>5</v>
      </c>
      <c r="K7" s="257"/>
      <c r="L7" s="34" t="s">
        <v>4</v>
      </c>
      <c r="M7" s="36"/>
      <c r="N7" s="37" t="s">
        <v>6</v>
      </c>
      <c r="O7" s="34" t="s">
        <v>4</v>
      </c>
      <c r="Q7" s="255" t="s">
        <v>8</v>
      </c>
      <c r="R7" s="256"/>
      <c r="S7" s="37" t="s">
        <v>6</v>
      </c>
      <c r="T7" s="34" t="s">
        <v>7</v>
      </c>
      <c r="Z7" s="24" t="s">
        <v>10</v>
      </c>
    </row>
    <row r="8" spans="1:28" s="24" customFormat="1" ht="30" x14ac:dyDescent="0.25">
      <c r="A8" s="38" t="s">
        <v>11</v>
      </c>
      <c r="B8" s="39"/>
      <c r="C8" s="3" t="s">
        <v>12</v>
      </c>
      <c r="D8" s="233" t="s">
        <v>13</v>
      </c>
      <c r="E8" s="233" t="s">
        <v>14</v>
      </c>
      <c r="F8" s="40" t="s">
        <v>134</v>
      </c>
      <c r="G8" s="235" t="s">
        <v>15</v>
      </c>
      <c r="H8" s="183" t="s">
        <v>16</v>
      </c>
      <c r="I8" s="184" t="s">
        <v>17</v>
      </c>
      <c r="J8" s="236" t="s">
        <v>132</v>
      </c>
      <c r="K8" s="237" t="s">
        <v>18</v>
      </c>
      <c r="L8" s="43" t="s">
        <v>17</v>
      </c>
      <c r="M8" s="4" t="s">
        <v>19</v>
      </c>
      <c r="N8" s="4" t="s">
        <v>20</v>
      </c>
      <c r="O8" s="42" t="s">
        <v>17</v>
      </c>
      <c r="Q8" s="5" t="s">
        <v>149</v>
      </c>
      <c r="R8" s="5" t="s">
        <v>150</v>
      </c>
      <c r="S8" s="4" t="s">
        <v>21</v>
      </c>
      <c r="T8" s="44" t="s">
        <v>21</v>
      </c>
      <c r="V8" s="5" t="s">
        <v>151</v>
      </c>
      <c r="W8" s="5" t="s">
        <v>149</v>
      </c>
      <c r="X8" s="5" t="s">
        <v>150</v>
      </c>
      <c r="Y8" s="45"/>
      <c r="Z8" s="5" t="s">
        <v>151</v>
      </c>
      <c r="AA8" s="5" t="s">
        <v>149</v>
      </c>
      <c r="AB8" s="5" t="s">
        <v>150</v>
      </c>
    </row>
    <row r="9" spans="1:28" s="10" customFormat="1" ht="22.5" x14ac:dyDescent="0.2">
      <c r="A9" s="165"/>
      <c r="B9" s="46"/>
      <c r="C9" s="166" t="s">
        <v>22</v>
      </c>
      <c r="D9" s="247" t="s">
        <v>23</v>
      </c>
      <c r="E9" s="238" t="s">
        <v>24</v>
      </c>
      <c r="F9" s="168" t="s">
        <v>135</v>
      </c>
      <c r="G9" s="239" t="s">
        <v>25</v>
      </c>
      <c r="H9" s="185" t="s">
        <v>26</v>
      </c>
      <c r="I9" s="186" t="s">
        <v>144</v>
      </c>
      <c r="J9" s="238" t="s">
        <v>130</v>
      </c>
      <c r="K9" s="185" t="s">
        <v>133</v>
      </c>
      <c r="L9" s="170" t="s">
        <v>136</v>
      </c>
      <c r="M9" s="169" t="s">
        <v>137</v>
      </c>
      <c r="N9" s="168" t="s">
        <v>138</v>
      </c>
      <c r="O9" s="170" t="s">
        <v>139</v>
      </c>
      <c r="Q9" s="171" t="s">
        <v>140</v>
      </c>
      <c r="R9" s="171" t="s">
        <v>141</v>
      </c>
      <c r="S9" s="169" t="s">
        <v>142</v>
      </c>
      <c r="T9" s="172" t="s">
        <v>148</v>
      </c>
      <c r="V9" s="171"/>
      <c r="W9" s="171"/>
      <c r="X9" s="171"/>
      <c r="Y9" s="11"/>
      <c r="Z9" s="171"/>
      <c r="AA9" s="171"/>
      <c r="AB9" s="171"/>
    </row>
    <row r="10" spans="1:28" x14ac:dyDescent="0.25">
      <c r="A10" s="48" t="s">
        <v>27</v>
      </c>
      <c r="B10" s="49"/>
      <c r="C10" s="6"/>
      <c r="D10" s="187"/>
      <c r="E10" s="187"/>
      <c r="F10" s="6"/>
      <c r="G10" s="187"/>
      <c r="H10" s="187"/>
      <c r="I10" s="188"/>
      <c r="J10" s="240"/>
      <c r="K10" s="189"/>
      <c r="L10" s="50"/>
      <c r="M10" s="6"/>
      <c r="N10" s="6"/>
      <c r="O10" s="52"/>
      <c r="Q10" s="6"/>
      <c r="R10" s="6"/>
      <c r="S10" s="51"/>
      <c r="T10" s="54"/>
      <c r="V10" s="6"/>
      <c r="W10" s="6"/>
      <c r="X10" s="6"/>
      <c r="Y10" s="51"/>
      <c r="Z10" s="6"/>
      <c r="AA10" s="6"/>
      <c r="AB10" s="6"/>
    </row>
    <row r="11" spans="1:28" x14ac:dyDescent="0.25">
      <c r="A11" s="48" t="s">
        <v>28</v>
      </c>
      <c r="B11" s="49"/>
      <c r="C11" s="6"/>
      <c r="D11" s="187"/>
      <c r="E11" s="187"/>
      <c r="F11" s="6"/>
      <c r="G11" s="187"/>
      <c r="H11" s="187"/>
      <c r="I11" s="188"/>
      <c r="J11" s="240"/>
      <c r="K11" s="189"/>
      <c r="L11" s="50"/>
      <c r="M11" s="6"/>
      <c r="N11" s="6"/>
      <c r="O11" s="52"/>
      <c r="Q11" s="6"/>
      <c r="R11" s="6"/>
      <c r="S11" s="51"/>
      <c r="T11" s="54"/>
      <c r="V11" s="6"/>
      <c r="W11" s="6"/>
      <c r="X11" s="6"/>
      <c r="Y11" s="51"/>
      <c r="Z11" s="6"/>
      <c r="AA11" s="6"/>
      <c r="AB11" s="6"/>
    </row>
    <row r="12" spans="1:28" ht="30" x14ac:dyDescent="0.25">
      <c r="A12" s="55" t="s">
        <v>29</v>
      </c>
      <c r="B12" s="49" t="s">
        <v>30</v>
      </c>
      <c r="C12" s="7">
        <f>SUM(C13:C15)</f>
        <v>177567.08000000002</v>
      </c>
      <c r="D12" s="190">
        <f>SUM(D13:D15)</f>
        <v>1058460</v>
      </c>
      <c r="E12" s="190">
        <f>SUM(E13:E15)</f>
        <v>0</v>
      </c>
      <c r="F12" s="56">
        <f>D12+E12</f>
        <v>1058460</v>
      </c>
      <c r="G12" s="190">
        <f>SUM(G13:G15)</f>
        <v>1062393.04</v>
      </c>
      <c r="H12" s="190">
        <f>F12-G12</f>
        <v>-3933.0400000000373</v>
      </c>
      <c r="I12" s="174">
        <f>G12/F12</f>
        <v>1.0037158135404267</v>
      </c>
      <c r="J12" s="190">
        <f>SUM(J13:J15)</f>
        <v>20270.5</v>
      </c>
      <c r="K12" s="190">
        <f>SUM(K13:K15)</f>
        <v>631211.24</v>
      </c>
      <c r="L12" s="57">
        <f t="shared" ref="L12:L15" si="0">(K12+J12)/F12</f>
        <v>0.61549963154016207</v>
      </c>
      <c r="M12" s="56">
        <f>K12+G12+J12</f>
        <v>1713874.78</v>
      </c>
      <c r="N12" s="56">
        <f>H12-K12-J12</f>
        <v>-655414.78</v>
      </c>
      <c r="O12" s="57">
        <f>M12/F12</f>
        <v>1.6192154450805889</v>
      </c>
      <c r="P12" s="58"/>
      <c r="Q12" s="56">
        <f>SUM(Q13:Q15)</f>
        <v>0</v>
      </c>
      <c r="R12" s="56">
        <f>SUM(R13:R15)</f>
        <v>0</v>
      </c>
      <c r="S12" s="59">
        <f>+N12+C12+Q12+R12</f>
        <v>-477847.7</v>
      </c>
      <c r="T12" s="57">
        <f>+M12/(Q12+F12+R12+C12)</f>
        <v>1.3865997013592939</v>
      </c>
      <c r="V12" s="56">
        <f>SUM(V13:V15)</f>
        <v>0</v>
      </c>
      <c r="W12" s="56">
        <f>SUM(W13:W15)</f>
        <v>602654</v>
      </c>
      <c r="X12" s="56">
        <f>SUM(X13:X15)</f>
        <v>0</v>
      </c>
      <c r="Y12" s="51"/>
      <c r="Z12" s="56">
        <f>SUM(Z13:Z15)</f>
        <v>0</v>
      </c>
      <c r="AA12" s="56">
        <f>SUM(AA13:AA15)</f>
        <v>0</v>
      </c>
      <c r="AB12" s="56">
        <f>SUM(AB13:AB15)</f>
        <v>0</v>
      </c>
    </row>
    <row r="13" spans="1:28" s="64" customFormat="1" ht="12.75" hidden="1" x14ac:dyDescent="0.2">
      <c r="A13" s="60" t="s">
        <v>31</v>
      </c>
      <c r="B13" s="69"/>
      <c r="C13" s="8">
        <f>April!N13</f>
        <v>0</v>
      </c>
      <c r="D13" s="191">
        <f>W13+AA13</f>
        <v>0</v>
      </c>
      <c r="E13" s="191"/>
      <c r="F13" s="8">
        <f>D13+E13</f>
        <v>0</v>
      </c>
      <c r="G13" s="191"/>
      <c r="H13" s="191">
        <f>F13-G13</f>
        <v>0</v>
      </c>
      <c r="I13" s="175" t="e">
        <f>G13/F13</f>
        <v>#DIV/0!</v>
      </c>
      <c r="J13" s="241"/>
      <c r="K13" s="242"/>
      <c r="L13" s="61" t="e">
        <f t="shared" si="0"/>
        <v>#DIV/0!</v>
      </c>
      <c r="M13" s="8">
        <f>K13+G13+J13</f>
        <v>0</v>
      </c>
      <c r="N13" s="8">
        <f>H13-K13-J13</f>
        <v>0</v>
      </c>
      <c r="O13" s="63" t="e">
        <f>M13/F13</f>
        <v>#DIV/0!</v>
      </c>
      <c r="Q13" s="8"/>
      <c r="R13" s="8">
        <f>+X13+AB13</f>
        <v>0</v>
      </c>
      <c r="S13" s="65">
        <f>+N13+C13+Q13+R13</f>
        <v>0</v>
      </c>
      <c r="T13" s="66" t="e">
        <f t="shared" ref="T13:T15" si="1">+M13/(Q13+F13+R13+C13)</f>
        <v>#DIV/0!</v>
      </c>
      <c r="V13" s="8"/>
      <c r="W13" s="8"/>
      <c r="X13" s="8"/>
      <c r="Y13" s="67"/>
      <c r="Z13" s="8"/>
      <c r="AA13" s="8"/>
      <c r="AB13" s="8"/>
    </row>
    <row r="14" spans="1:28" s="64" customFormat="1" ht="12.75" x14ac:dyDescent="0.2">
      <c r="A14" s="60" t="s">
        <v>32</v>
      </c>
      <c r="B14" s="69"/>
      <c r="C14" s="8">
        <f>April!N14</f>
        <v>177567.08000000002</v>
      </c>
      <c r="D14" s="191">
        <v>1058460</v>
      </c>
      <c r="E14" s="191"/>
      <c r="F14" s="8">
        <f t="shared" ref="F14:F15" si="2">D14+E14</f>
        <v>1058460</v>
      </c>
      <c r="G14" s="250">
        <v>1062393.04</v>
      </c>
      <c r="H14" s="191">
        <f>F14-G14</f>
        <v>-3933.0400000000373</v>
      </c>
      <c r="I14" s="175">
        <f>G14/F14</f>
        <v>1.0037158135404267</v>
      </c>
      <c r="J14" s="241">
        <v>20270.5</v>
      </c>
      <c r="K14" s="242">
        <v>631211.24</v>
      </c>
      <c r="L14" s="61">
        <f t="shared" si="0"/>
        <v>0.61549963154016207</v>
      </c>
      <c r="M14" s="8">
        <f t="shared" ref="M14:M15" si="3">K14+G14+J14</f>
        <v>1713874.78</v>
      </c>
      <c r="N14" s="8">
        <f t="shared" ref="N14:N15" si="4">H14-K14-J14</f>
        <v>-655414.78</v>
      </c>
      <c r="O14" s="63">
        <f>M14/F14</f>
        <v>1.6192154450805889</v>
      </c>
      <c r="Q14" s="8"/>
      <c r="R14" s="8">
        <f t="shared" ref="R14:R15" si="5">+X14+AB14</f>
        <v>0</v>
      </c>
      <c r="S14" s="65">
        <f t="shared" ref="S14:S15" si="6">+N14+C14+Q14+R14</f>
        <v>-477847.7</v>
      </c>
      <c r="T14" s="66">
        <f t="shared" si="1"/>
        <v>1.3865997013592939</v>
      </c>
      <c r="V14" s="8"/>
      <c r="W14" s="8">
        <v>602654</v>
      </c>
      <c r="X14" s="8"/>
      <c r="Y14" s="67"/>
      <c r="Z14" s="8"/>
      <c r="AA14" s="8"/>
      <c r="AB14" s="8"/>
    </row>
    <row r="15" spans="1:28" s="64" customFormat="1" ht="12.75" hidden="1" x14ac:dyDescent="0.2">
      <c r="A15" s="60" t="s">
        <v>33</v>
      </c>
      <c r="B15" s="69"/>
      <c r="C15" s="8">
        <f>April!N15</f>
        <v>0</v>
      </c>
      <c r="D15" s="191">
        <f t="shared" ref="D15" si="7">W15+AA15</f>
        <v>0</v>
      </c>
      <c r="E15" s="191"/>
      <c r="F15" s="8">
        <f t="shared" si="2"/>
        <v>0</v>
      </c>
      <c r="G15" s="191"/>
      <c r="H15" s="191">
        <f>F15-G15</f>
        <v>0</v>
      </c>
      <c r="I15" s="175" t="e">
        <f>G15/F15</f>
        <v>#DIV/0!</v>
      </c>
      <c r="J15" s="241"/>
      <c r="K15" s="242"/>
      <c r="L15" s="61" t="e">
        <f t="shared" si="0"/>
        <v>#DIV/0!</v>
      </c>
      <c r="M15" s="8">
        <f t="shared" si="3"/>
        <v>0</v>
      </c>
      <c r="N15" s="8">
        <f t="shared" si="4"/>
        <v>0</v>
      </c>
      <c r="O15" s="63" t="e">
        <f>M15/F15</f>
        <v>#DIV/0!</v>
      </c>
      <c r="Q15" s="8"/>
      <c r="R15" s="8">
        <f t="shared" si="5"/>
        <v>0</v>
      </c>
      <c r="S15" s="65">
        <f t="shared" si="6"/>
        <v>0</v>
      </c>
      <c r="T15" s="66" t="e">
        <f t="shared" si="1"/>
        <v>#DIV/0!</v>
      </c>
      <c r="V15" s="8"/>
      <c r="W15" s="8"/>
      <c r="X15" s="8"/>
      <c r="Y15" s="67"/>
      <c r="Z15" s="8"/>
      <c r="AA15" s="8"/>
      <c r="AB15" s="8"/>
    </row>
    <row r="16" spans="1:28" x14ac:dyDescent="0.25">
      <c r="A16" s="68"/>
      <c r="B16" s="69"/>
      <c r="C16" s="6"/>
      <c r="D16" s="187"/>
      <c r="E16" s="187"/>
      <c r="F16" s="6"/>
      <c r="G16" s="187"/>
      <c r="H16" s="187"/>
      <c r="I16" s="188"/>
      <c r="J16" s="240"/>
      <c r="K16" s="189"/>
      <c r="L16" s="50"/>
      <c r="M16" s="6"/>
      <c r="N16" s="6"/>
      <c r="O16" s="52"/>
      <c r="Q16" s="6"/>
      <c r="R16" s="6"/>
      <c r="S16" s="51"/>
      <c r="T16" s="54"/>
      <c r="V16" s="6"/>
      <c r="W16" s="6"/>
      <c r="X16" s="6"/>
      <c r="Y16" s="51"/>
      <c r="Z16" s="6"/>
      <c r="AA16" s="6"/>
      <c r="AB16" s="6"/>
    </row>
    <row r="17" spans="1:28" ht="30" hidden="1" x14ac:dyDescent="0.25">
      <c r="A17" s="55" t="s">
        <v>34</v>
      </c>
      <c r="B17" s="49" t="s">
        <v>35</v>
      </c>
      <c r="C17" s="7">
        <f>SUM(C18:C20)</f>
        <v>0</v>
      </c>
      <c r="D17" s="192">
        <f>SUM(D18:D20)</f>
        <v>0</v>
      </c>
      <c r="E17" s="192">
        <f>SUM(E18:E20)</f>
        <v>0</v>
      </c>
      <c r="F17" s="56">
        <f>D17+E17</f>
        <v>0</v>
      </c>
      <c r="G17" s="190">
        <f>SUM(G18:G20)</f>
        <v>0</v>
      </c>
      <c r="H17" s="190">
        <f>F17-G17</f>
        <v>0</v>
      </c>
      <c r="I17" s="174" t="e">
        <f>G17/F17</f>
        <v>#DIV/0!</v>
      </c>
      <c r="J17" s="190">
        <f>SUM(J18:J20)</f>
        <v>0</v>
      </c>
      <c r="K17" s="190">
        <f>SUM(K18:K20)</f>
        <v>0</v>
      </c>
      <c r="L17" s="57" t="e">
        <f t="shared" ref="L17:L20" si="8">(K17+J17)/F17</f>
        <v>#DIV/0!</v>
      </c>
      <c r="M17" s="56">
        <f>K17+G17+J17</f>
        <v>0</v>
      </c>
      <c r="N17" s="56">
        <f>H17-K17-J17</f>
        <v>0</v>
      </c>
      <c r="O17" s="57" t="e">
        <f>M17/F17</f>
        <v>#DIV/0!</v>
      </c>
      <c r="P17" s="58"/>
      <c r="Q17" s="56">
        <f>SUM(Q18:Q20)</f>
        <v>0</v>
      </c>
      <c r="R17" s="56">
        <f>SUM(R18:R20)</f>
        <v>0</v>
      </c>
      <c r="S17" s="59">
        <f>+N17+C17+Q17+R17</f>
        <v>0</v>
      </c>
      <c r="T17" s="57" t="e">
        <f>+M17/(Q17+F17+R17+C17)</f>
        <v>#DIV/0!</v>
      </c>
      <c r="V17" s="7">
        <f>SUM(V18:V20)</f>
        <v>0</v>
      </c>
      <c r="W17" s="7">
        <f>SUM(W18:W20)</f>
        <v>0</v>
      </c>
      <c r="X17" s="7">
        <f>SUM(X18:X20)</f>
        <v>0</v>
      </c>
      <c r="Y17" s="51"/>
      <c r="Z17" s="7">
        <f>SUM(Z18:Z20)</f>
        <v>0</v>
      </c>
      <c r="AA17" s="7">
        <f>SUM(AA18:AA20)</f>
        <v>0</v>
      </c>
      <c r="AB17" s="7">
        <f>SUM(AB18:AB20)</f>
        <v>0</v>
      </c>
    </row>
    <row r="18" spans="1:28" s="64" customFormat="1" ht="12.75" hidden="1" x14ac:dyDescent="0.2">
      <c r="A18" s="60" t="s">
        <v>31</v>
      </c>
      <c r="B18" s="69"/>
      <c r="C18" s="8">
        <f>April!N18</f>
        <v>0</v>
      </c>
      <c r="D18" s="191">
        <f>W18+AA18</f>
        <v>0</v>
      </c>
      <c r="E18" s="191"/>
      <c r="F18" s="8">
        <f>D18+E18</f>
        <v>0</v>
      </c>
      <c r="G18" s="191"/>
      <c r="H18" s="191">
        <f>F18-G18</f>
        <v>0</v>
      </c>
      <c r="I18" s="175" t="e">
        <f>G18/F18</f>
        <v>#DIV/0!</v>
      </c>
      <c r="J18" s="241"/>
      <c r="K18" s="242"/>
      <c r="L18" s="61" t="e">
        <f t="shared" si="8"/>
        <v>#DIV/0!</v>
      </c>
      <c r="M18" s="8">
        <f>K18+G18+J18</f>
        <v>0</v>
      </c>
      <c r="N18" s="8">
        <f>H18-K18-J18</f>
        <v>0</v>
      </c>
      <c r="O18" s="63" t="e">
        <f>M18/F18</f>
        <v>#DIV/0!</v>
      </c>
      <c r="Q18" s="8"/>
      <c r="R18" s="8">
        <f>+X18+AB18</f>
        <v>0</v>
      </c>
      <c r="S18" s="65">
        <f>+N18+C18+Q18+R18</f>
        <v>0</v>
      </c>
      <c r="T18" s="66" t="e">
        <f t="shared" ref="T18:T20" si="9">+M18/(Q18+F18+R18+C18)</f>
        <v>#DIV/0!</v>
      </c>
      <c r="V18" s="8"/>
      <c r="W18" s="8"/>
      <c r="X18" s="8"/>
      <c r="Y18" s="67"/>
      <c r="Z18" s="8"/>
      <c r="AA18" s="8"/>
      <c r="AB18" s="8"/>
    </row>
    <row r="19" spans="1:28" s="64" customFormat="1" ht="12.75" hidden="1" x14ac:dyDescent="0.2">
      <c r="A19" s="60" t="s">
        <v>32</v>
      </c>
      <c r="B19" s="69"/>
      <c r="C19" s="8">
        <f>April!N19</f>
        <v>0</v>
      </c>
      <c r="D19" s="191">
        <f t="shared" ref="D19:D20" si="10">W19+AA19</f>
        <v>0</v>
      </c>
      <c r="E19" s="191"/>
      <c r="F19" s="8">
        <f t="shared" ref="F19:F20" si="11">D19+E19</f>
        <v>0</v>
      </c>
      <c r="G19" s="191"/>
      <c r="H19" s="191">
        <f>F19-G19</f>
        <v>0</v>
      </c>
      <c r="I19" s="175" t="e">
        <f>G19/F19</f>
        <v>#DIV/0!</v>
      </c>
      <c r="J19" s="241"/>
      <c r="K19" s="242"/>
      <c r="L19" s="61" t="e">
        <f t="shared" si="8"/>
        <v>#DIV/0!</v>
      </c>
      <c r="M19" s="8">
        <f t="shared" ref="M19:M20" si="12">K19+G19+J19</f>
        <v>0</v>
      </c>
      <c r="N19" s="8">
        <f t="shared" ref="N19:N20" si="13">H19-K19-J19</f>
        <v>0</v>
      </c>
      <c r="O19" s="63" t="e">
        <f>M19/F19</f>
        <v>#DIV/0!</v>
      </c>
      <c r="Q19" s="8"/>
      <c r="R19" s="8">
        <f t="shared" ref="R19:R20" si="14">+X19+AB19</f>
        <v>0</v>
      </c>
      <c r="S19" s="65">
        <f t="shared" ref="S19:S20" si="15">+N19+C19+Q19+R19</f>
        <v>0</v>
      </c>
      <c r="T19" s="66" t="e">
        <f t="shared" si="9"/>
        <v>#DIV/0!</v>
      </c>
      <c r="V19" s="8"/>
      <c r="W19" s="8"/>
      <c r="X19" s="8"/>
      <c r="Y19" s="67"/>
      <c r="Z19" s="8"/>
      <c r="AA19" s="8"/>
      <c r="AB19" s="8"/>
    </row>
    <row r="20" spans="1:28" s="64" customFormat="1" ht="12.75" hidden="1" x14ac:dyDescent="0.2">
      <c r="A20" s="60" t="s">
        <v>33</v>
      </c>
      <c r="B20" s="69"/>
      <c r="C20" s="8">
        <f>April!N20</f>
        <v>0</v>
      </c>
      <c r="D20" s="191">
        <f t="shared" si="10"/>
        <v>0</v>
      </c>
      <c r="E20" s="191"/>
      <c r="F20" s="8">
        <f t="shared" si="11"/>
        <v>0</v>
      </c>
      <c r="G20" s="191"/>
      <c r="H20" s="191">
        <f>F20-G20</f>
        <v>0</v>
      </c>
      <c r="I20" s="175" t="e">
        <f>G20/F20</f>
        <v>#DIV/0!</v>
      </c>
      <c r="J20" s="241"/>
      <c r="K20" s="242"/>
      <c r="L20" s="61" t="e">
        <f t="shared" si="8"/>
        <v>#DIV/0!</v>
      </c>
      <c r="M20" s="8">
        <f t="shared" si="12"/>
        <v>0</v>
      </c>
      <c r="N20" s="8">
        <f t="shared" si="13"/>
        <v>0</v>
      </c>
      <c r="O20" s="63" t="e">
        <f>M20/F20</f>
        <v>#DIV/0!</v>
      </c>
      <c r="Q20" s="8"/>
      <c r="R20" s="8">
        <f t="shared" si="14"/>
        <v>0</v>
      </c>
      <c r="S20" s="65">
        <f t="shared" si="15"/>
        <v>0</v>
      </c>
      <c r="T20" s="66" t="e">
        <f t="shared" si="9"/>
        <v>#DIV/0!</v>
      </c>
      <c r="V20" s="8"/>
      <c r="W20" s="8"/>
      <c r="X20" s="8"/>
      <c r="Y20" s="67"/>
      <c r="Z20" s="8"/>
      <c r="AA20" s="8"/>
      <c r="AB20" s="8"/>
    </row>
    <row r="21" spans="1:28" x14ac:dyDescent="0.25">
      <c r="A21" s="68"/>
      <c r="B21" s="69"/>
      <c r="C21" s="6"/>
      <c r="D21" s="187"/>
      <c r="E21" s="187"/>
      <c r="F21" s="6"/>
      <c r="G21" s="187"/>
      <c r="H21" s="187"/>
      <c r="I21" s="188"/>
      <c r="J21" s="240"/>
      <c r="K21" s="189"/>
      <c r="L21" s="50"/>
      <c r="M21" s="6"/>
      <c r="N21" s="6"/>
      <c r="O21" s="52"/>
      <c r="Q21" s="6"/>
      <c r="R21" s="6"/>
      <c r="S21" s="51"/>
      <c r="T21" s="54"/>
      <c r="V21" s="8"/>
      <c r="W21" s="8"/>
      <c r="X21" s="8"/>
      <c r="Y21" s="67"/>
      <c r="Z21" s="8"/>
      <c r="AA21" s="8"/>
      <c r="AB21" s="8"/>
    </row>
    <row r="22" spans="1:28" s="24" customFormat="1" x14ac:dyDescent="0.25">
      <c r="A22" s="71" t="s">
        <v>36</v>
      </c>
      <c r="B22" s="49"/>
      <c r="C22" s="7">
        <f>SUM(C23:C25)</f>
        <v>177567.08000000002</v>
      </c>
      <c r="D22" s="192">
        <f>SUM(D23:D25)</f>
        <v>1058460</v>
      </c>
      <c r="E22" s="192">
        <f>SUM(E23:E25)</f>
        <v>0</v>
      </c>
      <c r="F22" s="6">
        <f>D22+E22</f>
        <v>1058460</v>
      </c>
      <c r="G22" s="192">
        <f>SUM(G23:G25)</f>
        <v>1062393.04</v>
      </c>
      <c r="H22" s="192">
        <f>F22-G22</f>
        <v>-3933.0400000000373</v>
      </c>
      <c r="I22" s="174">
        <f>G22/F22</f>
        <v>1.0037158135404267</v>
      </c>
      <c r="J22" s="192">
        <f>SUM(J23:J25)</f>
        <v>20270.5</v>
      </c>
      <c r="K22" s="192">
        <f>SUM(K23:K25)</f>
        <v>631211.24</v>
      </c>
      <c r="L22" s="57">
        <f t="shared" ref="L22:L25" si="16">(K22+J22)/F22</f>
        <v>0.61549963154016207</v>
      </c>
      <c r="M22" s="7">
        <f>K22+G22+J22</f>
        <v>1713874.78</v>
      </c>
      <c r="N22" s="7">
        <f>H22-K22-J22</f>
        <v>-655414.78</v>
      </c>
      <c r="O22" s="72">
        <f>M22/F22</f>
        <v>1.6192154450805889</v>
      </c>
      <c r="Q22" s="7">
        <f>SUM(Q23:Q25)</f>
        <v>0</v>
      </c>
      <c r="R22" s="7">
        <f>SUM(R23:R25)</f>
        <v>0</v>
      </c>
      <c r="S22" s="59">
        <f>+N22+C22+Q22+R22</f>
        <v>-477847.7</v>
      </c>
      <c r="T22" s="57">
        <f t="shared" ref="T22:T25" si="17">+M22/(Q22+F22+R22+C22)</f>
        <v>1.3865997013592939</v>
      </c>
      <c r="V22" s="7">
        <f>SUM(V23:V25)</f>
        <v>0</v>
      </c>
      <c r="W22" s="7">
        <f>SUM(W23:W25)</f>
        <v>602654</v>
      </c>
      <c r="X22" s="7">
        <f>SUM(X23:X25)</f>
        <v>0</v>
      </c>
      <c r="Y22" s="45"/>
      <c r="Z22" s="7">
        <f>SUM(Z23:Z25)</f>
        <v>0</v>
      </c>
      <c r="AA22" s="7">
        <f>SUM(AA23:AA25)</f>
        <v>0</v>
      </c>
      <c r="AB22" s="7">
        <f>SUM(AB23:AB25)</f>
        <v>0</v>
      </c>
    </row>
    <row r="23" spans="1:28" s="24" customFormat="1" hidden="1" x14ac:dyDescent="0.25">
      <c r="A23" s="48" t="s">
        <v>31</v>
      </c>
      <c r="B23" s="49"/>
      <c r="C23" s="7">
        <f>C13+C18</f>
        <v>0</v>
      </c>
      <c r="D23" s="192">
        <f>D13+D18</f>
        <v>0</v>
      </c>
      <c r="E23" s="192">
        <f>E13+E18</f>
        <v>0</v>
      </c>
      <c r="F23" s="6">
        <f>D23+E23</f>
        <v>0</v>
      </c>
      <c r="G23" s="192">
        <f>G13+G18</f>
        <v>0</v>
      </c>
      <c r="H23" s="192">
        <f>F23-G23</f>
        <v>0</v>
      </c>
      <c r="I23" s="174" t="e">
        <f>G23/F23</f>
        <v>#DIV/0!</v>
      </c>
      <c r="J23" s="192">
        <f t="shared" ref="J23:K25" si="18">J13+J18</f>
        <v>0</v>
      </c>
      <c r="K23" s="192">
        <f t="shared" si="18"/>
        <v>0</v>
      </c>
      <c r="L23" s="57" t="e">
        <f t="shared" si="16"/>
        <v>#DIV/0!</v>
      </c>
      <c r="M23" s="7">
        <f>K23+G23+J23</f>
        <v>0</v>
      </c>
      <c r="N23" s="7">
        <f>H23-K23-J23</f>
        <v>0</v>
      </c>
      <c r="O23" s="72" t="e">
        <f>M23/F23</f>
        <v>#DIV/0!</v>
      </c>
      <c r="Q23" s="7">
        <f t="shared" ref="Q23:R25" si="19">Q13+Q18</f>
        <v>0</v>
      </c>
      <c r="R23" s="7">
        <f t="shared" si="19"/>
        <v>0</v>
      </c>
      <c r="S23" s="59">
        <f>+N23+C23+Q23+R23</f>
        <v>0</v>
      </c>
      <c r="T23" s="57" t="e">
        <f t="shared" si="17"/>
        <v>#DIV/0!</v>
      </c>
      <c r="V23" s="7">
        <f>V13+V18</f>
        <v>0</v>
      </c>
      <c r="W23" s="7">
        <f t="shared" ref="W23:X25" si="20">W13+W18</f>
        <v>0</v>
      </c>
      <c r="X23" s="7">
        <f t="shared" si="20"/>
        <v>0</v>
      </c>
      <c r="Y23" s="45"/>
      <c r="Z23" s="7">
        <f>Z13+Z18</f>
        <v>0</v>
      </c>
      <c r="AA23" s="7">
        <f t="shared" ref="AA23:AB25" si="21">AA13+AA18</f>
        <v>0</v>
      </c>
      <c r="AB23" s="7">
        <f t="shared" si="21"/>
        <v>0</v>
      </c>
    </row>
    <row r="24" spans="1:28" s="24" customFormat="1" x14ac:dyDescent="0.25">
      <c r="A24" s="48" t="s">
        <v>32</v>
      </c>
      <c r="B24" s="49"/>
      <c r="C24" s="7">
        <f t="shared" ref="C24:E25" si="22">C14+C19</f>
        <v>177567.08000000002</v>
      </c>
      <c r="D24" s="192">
        <f t="shared" si="22"/>
        <v>1058460</v>
      </c>
      <c r="E24" s="192">
        <f t="shared" si="22"/>
        <v>0</v>
      </c>
      <c r="F24" s="6">
        <f>D24+E24</f>
        <v>1058460</v>
      </c>
      <c r="G24" s="192">
        <f>G14+G19</f>
        <v>1062393.04</v>
      </c>
      <c r="H24" s="192">
        <f>F24-G24</f>
        <v>-3933.0400000000373</v>
      </c>
      <c r="I24" s="174">
        <f>G24/F24</f>
        <v>1.0037158135404267</v>
      </c>
      <c r="J24" s="192">
        <f t="shared" si="18"/>
        <v>20270.5</v>
      </c>
      <c r="K24" s="192">
        <f t="shared" si="18"/>
        <v>631211.24</v>
      </c>
      <c r="L24" s="57">
        <f t="shared" si="16"/>
        <v>0.61549963154016207</v>
      </c>
      <c r="M24" s="7">
        <f t="shared" ref="M24:M25" si="23">K24+G24+J24</f>
        <v>1713874.78</v>
      </c>
      <c r="N24" s="7">
        <f t="shared" ref="N24:N25" si="24">H24-K24-J24</f>
        <v>-655414.78</v>
      </c>
      <c r="O24" s="72">
        <f>M24/F24</f>
        <v>1.6192154450805889</v>
      </c>
      <c r="Q24" s="7">
        <f t="shared" si="19"/>
        <v>0</v>
      </c>
      <c r="R24" s="7">
        <f t="shared" si="19"/>
        <v>0</v>
      </c>
      <c r="S24" s="59">
        <f t="shared" ref="S24:S25" si="25">+N24+C24+Q24+R24</f>
        <v>-477847.7</v>
      </c>
      <c r="T24" s="57">
        <f t="shared" si="17"/>
        <v>1.3865997013592939</v>
      </c>
      <c r="V24" s="7">
        <f>V14+V19</f>
        <v>0</v>
      </c>
      <c r="W24" s="7">
        <f t="shared" si="20"/>
        <v>602654</v>
      </c>
      <c r="X24" s="7">
        <f t="shared" si="20"/>
        <v>0</v>
      </c>
      <c r="Y24" s="45"/>
      <c r="Z24" s="7">
        <f>Z14+Z19</f>
        <v>0</v>
      </c>
      <c r="AA24" s="7">
        <f t="shared" si="21"/>
        <v>0</v>
      </c>
      <c r="AB24" s="7">
        <f t="shared" si="21"/>
        <v>0</v>
      </c>
    </row>
    <row r="25" spans="1:28" s="24" customFormat="1" hidden="1" x14ac:dyDescent="0.25">
      <c r="A25" s="48" t="s">
        <v>33</v>
      </c>
      <c r="B25" s="49"/>
      <c r="C25" s="7">
        <f t="shared" si="22"/>
        <v>0</v>
      </c>
      <c r="D25" s="192">
        <f t="shared" si="22"/>
        <v>0</v>
      </c>
      <c r="E25" s="192">
        <f t="shared" si="22"/>
        <v>0</v>
      </c>
      <c r="F25" s="6">
        <f>D25+E25</f>
        <v>0</v>
      </c>
      <c r="G25" s="192">
        <f>G15+G20</f>
        <v>0</v>
      </c>
      <c r="H25" s="192">
        <f>F25-G25</f>
        <v>0</v>
      </c>
      <c r="I25" s="174" t="e">
        <f>G25/F25</f>
        <v>#DIV/0!</v>
      </c>
      <c r="J25" s="192">
        <f t="shared" si="18"/>
        <v>0</v>
      </c>
      <c r="K25" s="192">
        <f t="shared" si="18"/>
        <v>0</v>
      </c>
      <c r="L25" s="57" t="e">
        <f t="shared" si="16"/>
        <v>#DIV/0!</v>
      </c>
      <c r="M25" s="7">
        <f t="shared" si="23"/>
        <v>0</v>
      </c>
      <c r="N25" s="7">
        <f t="shared" si="24"/>
        <v>0</v>
      </c>
      <c r="O25" s="72" t="e">
        <f>M25/F25</f>
        <v>#DIV/0!</v>
      </c>
      <c r="Q25" s="7">
        <f t="shared" si="19"/>
        <v>0</v>
      </c>
      <c r="R25" s="7">
        <f t="shared" si="19"/>
        <v>0</v>
      </c>
      <c r="S25" s="59">
        <f t="shared" si="25"/>
        <v>0</v>
      </c>
      <c r="T25" s="57" t="e">
        <f t="shared" si="17"/>
        <v>#DIV/0!</v>
      </c>
      <c r="V25" s="7">
        <f>V15+V20</f>
        <v>0</v>
      </c>
      <c r="W25" s="7">
        <f t="shared" si="20"/>
        <v>0</v>
      </c>
      <c r="X25" s="7">
        <f t="shared" si="20"/>
        <v>0</v>
      </c>
      <c r="Y25" s="45"/>
      <c r="Z25" s="7">
        <f>Z15+Z20</f>
        <v>0</v>
      </c>
      <c r="AA25" s="7">
        <f t="shared" si="21"/>
        <v>0</v>
      </c>
      <c r="AB25" s="7">
        <f t="shared" si="21"/>
        <v>0</v>
      </c>
    </row>
    <row r="26" spans="1:28" x14ac:dyDescent="0.25">
      <c r="A26" s="68"/>
      <c r="B26" s="69"/>
      <c r="C26" s="6"/>
      <c r="D26" s="187"/>
      <c r="E26" s="187"/>
      <c r="F26" s="6"/>
      <c r="G26" s="187"/>
      <c r="H26" s="187"/>
      <c r="I26" s="188"/>
      <c r="J26" s="240"/>
      <c r="K26" s="189"/>
      <c r="L26" s="50"/>
      <c r="M26" s="6"/>
      <c r="N26" s="6"/>
      <c r="O26" s="52"/>
      <c r="Q26" s="6"/>
      <c r="R26" s="6"/>
      <c r="S26" s="51"/>
      <c r="T26" s="54"/>
      <c r="V26" s="6"/>
      <c r="W26" s="6"/>
      <c r="X26" s="6"/>
      <c r="Y26" s="51"/>
      <c r="Z26" s="6"/>
      <c r="AA26" s="6"/>
      <c r="AB26" s="6"/>
    </row>
    <row r="27" spans="1:28" x14ac:dyDescent="0.25">
      <c r="A27" s="48" t="s">
        <v>37</v>
      </c>
      <c r="B27" s="49"/>
      <c r="C27" s="6"/>
      <c r="D27" s="187"/>
      <c r="E27" s="187"/>
      <c r="F27" s="6"/>
      <c r="G27" s="187"/>
      <c r="H27" s="187"/>
      <c r="I27" s="188"/>
      <c r="J27" s="240"/>
      <c r="K27" s="189"/>
      <c r="L27" s="50"/>
      <c r="M27" s="6"/>
      <c r="N27" s="6"/>
      <c r="O27" s="52"/>
      <c r="Q27" s="6"/>
      <c r="R27" s="6"/>
      <c r="S27" s="51"/>
      <c r="T27" s="54"/>
      <c r="V27" s="6"/>
      <c r="W27" s="6"/>
      <c r="X27" s="6"/>
      <c r="Y27" s="51"/>
      <c r="Z27" s="6"/>
      <c r="AA27" s="6"/>
      <c r="AB27" s="6"/>
    </row>
    <row r="28" spans="1:28" x14ac:dyDescent="0.25">
      <c r="A28" s="48"/>
      <c r="B28" s="49"/>
      <c r="C28" s="6"/>
      <c r="D28" s="187"/>
      <c r="E28" s="187"/>
      <c r="F28" s="6"/>
      <c r="G28" s="187"/>
      <c r="H28" s="187"/>
      <c r="I28" s="188"/>
      <c r="J28" s="240"/>
      <c r="K28" s="189"/>
      <c r="L28" s="50"/>
      <c r="M28" s="6"/>
      <c r="N28" s="6"/>
      <c r="O28" s="52"/>
      <c r="Q28" s="6"/>
      <c r="R28" s="6"/>
      <c r="S28" s="51"/>
      <c r="T28" s="54"/>
      <c r="V28" s="6"/>
      <c r="W28" s="6"/>
      <c r="X28" s="6"/>
      <c r="Y28" s="51"/>
      <c r="Z28" s="6"/>
      <c r="AA28" s="6"/>
      <c r="AB28" s="6"/>
    </row>
    <row r="29" spans="1:28" ht="30" x14ac:dyDescent="0.25">
      <c r="A29" s="55" t="s">
        <v>38</v>
      </c>
      <c r="B29" s="49" t="s">
        <v>39</v>
      </c>
      <c r="C29" s="7">
        <f>SUM(C30:C32)</f>
        <v>2709352.1399999997</v>
      </c>
      <c r="D29" s="192">
        <f>SUM(D30:D32)</f>
        <v>0</v>
      </c>
      <c r="E29" s="192">
        <f>SUM(E30:E32)</f>
        <v>4000000</v>
      </c>
      <c r="F29" s="56">
        <f>D29+E29</f>
        <v>4000000</v>
      </c>
      <c r="G29" s="190">
        <f>SUM(G30:G32)</f>
        <v>546913.49</v>
      </c>
      <c r="H29" s="190">
        <f>F29-G29</f>
        <v>3453086.51</v>
      </c>
      <c r="I29" s="174">
        <f>G29/F29</f>
        <v>0.1367283725</v>
      </c>
      <c r="J29" s="190">
        <f>SUM(J30:J32)</f>
        <v>187105.44</v>
      </c>
      <c r="K29" s="190">
        <f>SUM(K30:K32)</f>
        <v>0</v>
      </c>
      <c r="L29" s="57">
        <f t="shared" ref="L29:L32" si="26">(K29+J29)/F29</f>
        <v>4.6776360000000003E-2</v>
      </c>
      <c r="M29" s="56">
        <f>K29+G29+J29</f>
        <v>734018.92999999993</v>
      </c>
      <c r="N29" s="56">
        <f>H29-K29-J29</f>
        <v>3265981.07</v>
      </c>
      <c r="O29" s="57">
        <f>M29/F29</f>
        <v>0.18350473249999999</v>
      </c>
      <c r="P29" s="58"/>
      <c r="Q29" s="56">
        <f>SUM(Q30:Q32)</f>
        <v>0</v>
      </c>
      <c r="R29" s="56">
        <f>SUM(R30:R32)</f>
        <v>0</v>
      </c>
      <c r="S29" s="59">
        <f>+N29+C29+Q29+R29</f>
        <v>5975333.209999999</v>
      </c>
      <c r="T29" s="57">
        <f>+M29/(Q29+F29+R29+C29)</f>
        <v>0.10940235579884169</v>
      </c>
      <c r="V29" s="7">
        <f>SUM(V30:V32)</f>
        <v>0</v>
      </c>
      <c r="W29" s="7">
        <f>SUM(W30:W32)</f>
        <v>0</v>
      </c>
      <c r="X29" s="7">
        <f>SUM(X30:X32)</f>
        <v>0</v>
      </c>
      <c r="Y29" s="51"/>
      <c r="Z29" s="7">
        <f>SUM(Z30:Z32)</f>
        <v>0</v>
      </c>
      <c r="AA29" s="7">
        <f>SUM(AA30:AA32)</f>
        <v>0</v>
      </c>
      <c r="AB29" s="7">
        <f>SUM(AB30:AB32)</f>
        <v>0</v>
      </c>
    </row>
    <row r="30" spans="1:28" s="64" customFormat="1" ht="12.75" hidden="1" x14ac:dyDescent="0.2">
      <c r="A30" s="60" t="s">
        <v>31</v>
      </c>
      <c r="B30" s="69"/>
      <c r="C30" s="8">
        <f>April!N30</f>
        <v>0</v>
      </c>
      <c r="D30" s="191">
        <f>W30+AA30</f>
        <v>0</v>
      </c>
      <c r="E30" s="191"/>
      <c r="F30" s="8">
        <f>D30+E30</f>
        <v>0</v>
      </c>
      <c r="G30" s="191"/>
      <c r="H30" s="191">
        <f>F30-G30</f>
        <v>0</v>
      </c>
      <c r="I30" s="175" t="e">
        <f>G30/F30</f>
        <v>#DIV/0!</v>
      </c>
      <c r="J30" s="241"/>
      <c r="K30" s="242"/>
      <c r="L30" s="61" t="e">
        <f t="shared" si="26"/>
        <v>#DIV/0!</v>
      </c>
      <c r="M30" s="8">
        <f>K30+G30+J30</f>
        <v>0</v>
      </c>
      <c r="N30" s="8">
        <f>H30-K30-J30</f>
        <v>0</v>
      </c>
      <c r="O30" s="63" t="e">
        <f>M30/F30</f>
        <v>#DIV/0!</v>
      </c>
      <c r="Q30" s="8"/>
      <c r="R30" s="8">
        <f>+X30+AB30</f>
        <v>0</v>
      </c>
      <c r="S30" s="65">
        <f>+N30+C30+Q30+R30</f>
        <v>0</v>
      </c>
      <c r="T30" s="66" t="e">
        <f t="shared" ref="T30:T32" si="27">+M30/(Q30+F30+R30+C30)</f>
        <v>#DIV/0!</v>
      </c>
      <c r="V30" s="8"/>
      <c r="W30" s="8"/>
      <c r="X30" s="8"/>
      <c r="Y30" s="67"/>
      <c r="Z30" s="8"/>
      <c r="AA30" s="8"/>
      <c r="AB30" s="8"/>
    </row>
    <row r="31" spans="1:28" s="64" customFormat="1" ht="12.75" x14ac:dyDescent="0.2">
      <c r="A31" s="60" t="s">
        <v>32</v>
      </c>
      <c r="B31" s="69"/>
      <c r="C31" s="8">
        <f>April!N31</f>
        <v>2709352.1399999997</v>
      </c>
      <c r="D31" s="191">
        <f t="shared" ref="D31:D32" si="28">W31+AA31</f>
        <v>0</v>
      </c>
      <c r="E31" s="191">
        <v>4000000</v>
      </c>
      <c r="F31" s="8">
        <f t="shared" ref="F31:F32" si="29">D31+E31</f>
        <v>4000000</v>
      </c>
      <c r="G31" s="191">
        <v>546913.49</v>
      </c>
      <c r="H31" s="191">
        <f>F31-G31</f>
        <v>3453086.51</v>
      </c>
      <c r="I31" s="175">
        <f>G31/F31</f>
        <v>0.1367283725</v>
      </c>
      <c r="J31" s="241">
        <v>187105.44</v>
      </c>
      <c r="K31" s="242"/>
      <c r="L31" s="61">
        <f t="shared" si="26"/>
        <v>4.6776360000000003E-2</v>
      </c>
      <c r="M31" s="8">
        <f t="shared" ref="M31:M32" si="30">K31+G31+J31</f>
        <v>734018.92999999993</v>
      </c>
      <c r="N31" s="8">
        <f t="shared" ref="N31:N32" si="31">H31-K31-J31</f>
        <v>3265981.07</v>
      </c>
      <c r="O31" s="63">
        <f>M31/F31</f>
        <v>0.18350473249999999</v>
      </c>
      <c r="Q31" s="8"/>
      <c r="R31" s="8">
        <f t="shared" ref="R31:R32" si="32">+X31+AB31</f>
        <v>0</v>
      </c>
      <c r="S31" s="65">
        <f t="shared" ref="S31:S32" si="33">+N31+C31+Q31+R31</f>
        <v>5975333.209999999</v>
      </c>
      <c r="T31" s="66">
        <f t="shared" si="27"/>
        <v>0.10940235579884169</v>
      </c>
      <c r="V31" s="8"/>
      <c r="W31" s="8"/>
      <c r="X31" s="8"/>
      <c r="Y31" s="67"/>
      <c r="Z31" s="8"/>
      <c r="AA31" s="8"/>
      <c r="AB31" s="8"/>
    </row>
    <row r="32" spans="1:28" s="64" customFormat="1" ht="12.75" hidden="1" x14ac:dyDescent="0.2">
      <c r="A32" s="60" t="s">
        <v>33</v>
      </c>
      <c r="B32" s="69"/>
      <c r="C32" s="8">
        <f>April!N32</f>
        <v>0</v>
      </c>
      <c r="D32" s="191">
        <f t="shared" si="28"/>
        <v>0</v>
      </c>
      <c r="E32" s="191"/>
      <c r="F32" s="8">
        <f t="shared" si="29"/>
        <v>0</v>
      </c>
      <c r="G32" s="191"/>
      <c r="H32" s="191">
        <f>F32-G32</f>
        <v>0</v>
      </c>
      <c r="I32" s="175" t="e">
        <f>G32/F32</f>
        <v>#DIV/0!</v>
      </c>
      <c r="J32" s="241"/>
      <c r="K32" s="242"/>
      <c r="L32" s="61" t="e">
        <f t="shared" si="26"/>
        <v>#DIV/0!</v>
      </c>
      <c r="M32" s="8">
        <f t="shared" si="30"/>
        <v>0</v>
      </c>
      <c r="N32" s="8">
        <f t="shared" si="31"/>
        <v>0</v>
      </c>
      <c r="O32" s="63" t="e">
        <f>M32/F32</f>
        <v>#DIV/0!</v>
      </c>
      <c r="Q32" s="8"/>
      <c r="R32" s="8">
        <f t="shared" si="32"/>
        <v>0</v>
      </c>
      <c r="S32" s="65">
        <f t="shared" si="33"/>
        <v>0</v>
      </c>
      <c r="T32" s="66" t="e">
        <f t="shared" si="27"/>
        <v>#DIV/0!</v>
      </c>
      <c r="V32" s="8"/>
      <c r="W32" s="8"/>
      <c r="X32" s="8"/>
      <c r="Y32" s="67"/>
      <c r="Z32" s="8"/>
      <c r="AA32" s="8"/>
      <c r="AB32" s="8"/>
    </row>
    <row r="33" spans="1:28" x14ac:dyDescent="0.25">
      <c r="A33" s="68"/>
      <c r="B33" s="69"/>
      <c r="C33" s="6"/>
      <c r="D33" s="187"/>
      <c r="E33" s="187"/>
      <c r="F33" s="6"/>
      <c r="G33" s="187"/>
      <c r="H33" s="187"/>
      <c r="I33" s="188"/>
      <c r="J33" s="240"/>
      <c r="K33" s="189"/>
      <c r="L33" s="50"/>
      <c r="M33" s="6"/>
      <c r="N33" s="6"/>
      <c r="O33" s="52"/>
      <c r="Q33" s="6"/>
      <c r="R33" s="6"/>
      <c r="S33" s="51"/>
      <c r="T33" s="54"/>
      <c r="V33" s="6"/>
      <c r="W33" s="6"/>
      <c r="X33" s="6"/>
      <c r="Y33" s="51"/>
      <c r="Z33" s="6"/>
      <c r="AA33" s="6"/>
      <c r="AB33" s="6"/>
    </row>
    <row r="34" spans="1:28" hidden="1" x14ac:dyDescent="0.25">
      <c r="A34" s="71" t="s">
        <v>40</v>
      </c>
      <c r="B34" s="49" t="s">
        <v>41</v>
      </c>
      <c r="C34" s="7">
        <f>SUM(C35:C37)</f>
        <v>0</v>
      </c>
      <c r="D34" s="192">
        <f>SUM(D35:D37)</f>
        <v>0</v>
      </c>
      <c r="E34" s="192">
        <f>SUM(E35:E37)</f>
        <v>0</v>
      </c>
      <c r="F34" s="56">
        <f>D34+E34</f>
        <v>0</v>
      </c>
      <c r="G34" s="190">
        <f>SUM(G35:G37)</f>
        <v>0</v>
      </c>
      <c r="H34" s="190">
        <f>F34-G34</f>
        <v>0</v>
      </c>
      <c r="I34" s="174" t="e">
        <f>G34/F34</f>
        <v>#DIV/0!</v>
      </c>
      <c r="J34" s="190">
        <f>SUM(J35:J37)</f>
        <v>0</v>
      </c>
      <c r="K34" s="190">
        <f>SUM(K35:K37)</f>
        <v>0</v>
      </c>
      <c r="L34" s="57" t="e">
        <f t="shared" ref="L34:L37" si="34">(K34+J34)/F34</f>
        <v>#DIV/0!</v>
      </c>
      <c r="M34" s="56">
        <f>K34+G34+J34</f>
        <v>0</v>
      </c>
      <c r="N34" s="56">
        <f>H34-K34-J34</f>
        <v>0</v>
      </c>
      <c r="O34" s="57" t="e">
        <f>M34/F34</f>
        <v>#DIV/0!</v>
      </c>
      <c r="P34" s="58"/>
      <c r="Q34" s="56">
        <f>SUM(Q35:Q37)</f>
        <v>0</v>
      </c>
      <c r="R34" s="56">
        <f>SUM(R35:R37)</f>
        <v>0</v>
      </c>
      <c r="S34" s="59">
        <f>+N34+C34+Q34+R34</f>
        <v>0</v>
      </c>
      <c r="T34" s="57" t="e">
        <f>+M34/(Q34+F34+R34+C34)</f>
        <v>#DIV/0!</v>
      </c>
      <c r="V34" s="7">
        <f>SUM(V35:V37)</f>
        <v>0</v>
      </c>
      <c r="W34" s="7">
        <f>SUM(W35:W37)</f>
        <v>0</v>
      </c>
      <c r="X34" s="7">
        <f>SUM(X35:X37)</f>
        <v>0</v>
      </c>
      <c r="Y34" s="51"/>
      <c r="Z34" s="7">
        <f>SUM(Z35:Z37)</f>
        <v>0</v>
      </c>
      <c r="AA34" s="7">
        <f>SUM(AA35:AA37)</f>
        <v>0</v>
      </c>
      <c r="AB34" s="7">
        <f>SUM(AB35:AB37)</f>
        <v>0</v>
      </c>
    </row>
    <row r="35" spans="1:28" s="64" customFormat="1" ht="12.75" hidden="1" x14ac:dyDescent="0.2">
      <c r="A35" s="60" t="s">
        <v>31</v>
      </c>
      <c r="B35" s="69"/>
      <c r="C35" s="8">
        <f>April!N35</f>
        <v>0</v>
      </c>
      <c r="D35" s="191">
        <f>W35+AA35</f>
        <v>0</v>
      </c>
      <c r="E35" s="191"/>
      <c r="F35" s="8">
        <f>D35+E35</f>
        <v>0</v>
      </c>
      <c r="G35" s="191"/>
      <c r="H35" s="191">
        <f>F35-G35</f>
        <v>0</v>
      </c>
      <c r="I35" s="175" t="e">
        <f>G35/F35</f>
        <v>#DIV/0!</v>
      </c>
      <c r="J35" s="241"/>
      <c r="K35" s="242"/>
      <c r="L35" s="61" t="e">
        <f t="shared" si="34"/>
        <v>#DIV/0!</v>
      </c>
      <c r="M35" s="8">
        <f>K35+G35+J35</f>
        <v>0</v>
      </c>
      <c r="N35" s="8">
        <f>H35-K35-J35</f>
        <v>0</v>
      </c>
      <c r="O35" s="63" t="e">
        <f>M35/F35</f>
        <v>#DIV/0!</v>
      </c>
      <c r="Q35" s="8"/>
      <c r="R35" s="8">
        <f>+X35+AB35</f>
        <v>0</v>
      </c>
      <c r="S35" s="65">
        <f>+N35+C35+Q35+R35</f>
        <v>0</v>
      </c>
      <c r="T35" s="66" t="e">
        <f t="shared" ref="T35:T37" si="35">+M35/(Q35+F35+R35+C35)</f>
        <v>#DIV/0!</v>
      </c>
      <c r="V35" s="8"/>
      <c r="W35" s="8"/>
      <c r="X35" s="8"/>
      <c r="Y35" s="67"/>
      <c r="Z35" s="8"/>
      <c r="AA35" s="8"/>
      <c r="AB35" s="8"/>
    </row>
    <row r="36" spans="1:28" s="64" customFormat="1" ht="12.75" hidden="1" x14ac:dyDescent="0.2">
      <c r="A36" s="60" t="s">
        <v>32</v>
      </c>
      <c r="B36" s="69"/>
      <c r="C36" s="8">
        <f>April!N36</f>
        <v>0</v>
      </c>
      <c r="D36" s="191">
        <f t="shared" ref="D36:D37" si="36">W36+AA36</f>
        <v>0</v>
      </c>
      <c r="E36" s="191"/>
      <c r="F36" s="8">
        <f t="shared" ref="F36:F37" si="37">D36+E36</f>
        <v>0</v>
      </c>
      <c r="G36" s="191"/>
      <c r="H36" s="191">
        <f>F36-G36</f>
        <v>0</v>
      </c>
      <c r="I36" s="175" t="e">
        <f>G36/F36</f>
        <v>#DIV/0!</v>
      </c>
      <c r="J36" s="241"/>
      <c r="K36" s="242"/>
      <c r="L36" s="61" t="e">
        <f t="shared" si="34"/>
        <v>#DIV/0!</v>
      </c>
      <c r="M36" s="8">
        <f t="shared" ref="M36:M37" si="38">K36+G36+J36</f>
        <v>0</v>
      </c>
      <c r="N36" s="8">
        <f t="shared" ref="N36:N37" si="39">H36-K36-J36</f>
        <v>0</v>
      </c>
      <c r="O36" s="63" t="e">
        <f>M36/F36</f>
        <v>#DIV/0!</v>
      </c>
      <c r="Q36" s="8"/>
      <c r="R36" s="8">
        <f t="shared" ref="R36:R37" si="40">+X36+AB36</f>
        <v>0</v>
      </c>
      <c r="S36" s="65">
        <f t="shared" ref="S36:S37" si="41">+N36+C36+Q36+R36</f>
        <v>0</v>
      </c>
      <c r="T36" s="66" t="e">
        <f t="shared" si="35"/>
        <v>#DIV/0!</v>
      </c>
      <c r="V36" s="8"/>
      <c r="W36" s="8"/>
      <c r="X36" s="8"/>
      <c r="Y36" s="67"/>
      <c r="Z36" s="8"/>
      <c r="AA36" s="8"/>
      <c r="AB36" s="8"/>
    </row>
    <row r="37" spans="1:28" s="64" customFormat="1" ht="12.75" hidden="1" x14ac:dyDescent="0.2">
      <c r="A37" s="60" t="s">
        <v>33</v>
      </c>
      <c r="B37" s="69"/>
      <c r="C37" s="8">
        <f>April!N37</f>
        <v>0</v>
      </c>
      <c r="D37" s="191">
        <f t="shared" si="36"/>
        <v>0</v>
      </c>
      <c r="E37" s="191"/>
      <c r="F37" s="8">
        <f t="shared" si="37"/>
        <v>0</v>
      </c>
      <c r="G37" s="191"/>
      <c r="H37" s="191">
        <f>F37-G37</f>
        <v>0</v>
      </c>
      <c r="I37" s="175" t="e">
        <f>G37/F37</f>
        <v>#DIV/0!</v>
      </c>
      <c r="J37" s="241"/>
      <c r="K37" s="242"/>
      <c r="L37" s="61" t="e">
        <f t="shared" si="34"/>
        <v>#DIV/0!</v>
      </c>
      <c r="M37" s="8">
        <f t="shared" si="38"/>
        <v>0</v>
      </c>
      <c r="N37" s="8">
        <f t="shared" si="39"/>
        <v>0</v>
      </c>
      <c r="O37" s="63" t="e">
        <f>M37/F37</f>
        <v>#DIV/0!</v>
      </c>
      <c r="Q37" s="8"/>
      <c r="R37" s="8">
        <f t="shared" si="40"/>
        <v>0</v>
      </c>
      <c r="S37" s="65">
        <f t="shared" si="41"/>
        <v>0</v>
      </c>
      <c r="T37" s="66" t="e">
        <f t="shared" si="35"/>
        <v>#DIV/0!</v>
      </c>
      <c r="V37" s="8"/>
      <c r="W37" s="8"/>
      <c r="X37" s="8"/>
      <c r="Y37" s="67"/>
      <c r="Z37" s="8"/>
      <c r="AA37" s="8"/>
      <c r="AB37" s="8"/>
    </row>
    <row r="38" spans="1:28" hidden="1" x14ac:dyDescent="0.25">
      <c r="A38" s="68"/>
      <c r="B38" s="69"/>
      <c r="C38" s="6"/>
      <c r="D38" s="187"/>
      <c r="E38" s="187"/>
      <c r="F38" s="6"/>
      <c r="G38" s="187"/>
      <c r="H38" s="187"/>
      <c r="I38" s="188"/>
      <c r="J38" s="240"/>
      <c r="K38" s="189"/>
      <c r="L38" s="50"/>
      <c r="M38" s="6"/>
      <c r="N38" s="6"/>
      <c r="O38" s="52"/>
      <c r="Q38" s="6"/>
      <c r="R38" s="6"/>
      <c r="S38" s="51"/>
      <c r="T38" s="54"/>
      <c r="V38" s="6"/>
      <c r="W38" s="6"/>
      <c r="X38" s="6"/>
      <c r="Y38" s="51"/>
      <c r="Z38" s="6"/>
      <c r="AA38" s="6"/>
      <c r="AB38" s="6"/>
    </row>
    <row r="39" spans="1:28" ht="30" x14ac:dyDescent="0.25">
      <c r="A39" s="55" t="s">
        <v>42</v>
      </c>
      <c r="B39" s="49" t="s">
        <v>43</v>
      </c>
      <c r="C39" s="7">
        <f>SUM(C40:C42)</f>
        <v>-1777.8300000000017</v>
      </c>
      <c r="D39" s="192">
        <f>SUM(D40:D42)</f>
        <v>0</v>
      </c>
      <c r="E39" s="192">
        <f>SUM(E40:E42)</f>
        <v>145323</v>
      </c>
      <c r="F39" s="56">
        <f>D39+E39</f>
        <v>145323</v>
      </c>
      <c r="G39" s="190">
        <f>SUM(G40:G42)</f>
        <v>93367.4</v>
      </c>
      <c r="H39" s="190">
        <f>F39-G39</f>
        <v>51955.600000000006</v>
      </c>
      <c r="I39" s="174">
        <f>G39/F39</f>
        <v>0.64248191958602552</v>
      </c>
      <c r="J39" s="190">
        <f>SUM(J40:J42)</f>
        <v>0</v>
      </c>
      <c r="K39" s="190">
        <f>SUM(K40:K42)</f>
        <v>76000</v>
      </c>
      <c r="L39" s="57">
        <f t="shared" ref="L39:L42" si="42">(K39+J39)/F39</f>
        <v>0.52297296367402268</v>
      </c>
      <c r="M39" s="56">
        <f>K39+G39+J39</f>
        <v>169367.4</v>
      </c>
      <c r="N39" s="56">
        <f>H39-K39-J39</f>
        <v>-24044.399999999994</v>
      </c>
      <c r="O39" s="57">
        <f>M39/F39</f>
        <v>1.1654548832600482</v>
      </c>
      <c r="P39" s="58"/>
      <c r="Q39" s="56">
        <f>SUM(Q40:Q42)</f>
        <v>0</v>
      </c>
      <c r="R39" s="56">
        <f>SUM(R40:R42)</f>
        <v>0</v>
      </c>
      <c r="S39" s="59">
        <f>+N39+C39+Q39+R39</f>
        <v>-25822.229999999996</v>
      </c>
      <c r="T39" s="57">
        <f>+M39/(Q39+F39+R39+C39)</f>
        <v>1.1798892292927725</v>
      </c>
      <c r="V39" s="7">
        <f>SUM(V40:V42)</f>
        <v>0</v>
      </c>
      <c r="W39" s="7">
        <f>SUM(W40:W42)</f>
        <v>0</v>
      </c>
      <c r="X39" s="7">
        <f>SUM(X40:X42)</f>
        <v>0</v>
      </c>
      <c r="Y39" s="51"/>
      <c r="Z39" s="7">
        <f>SUM(Z40:Z42)</f>
        <v>0</v>
      </c>
      <c r="AA39" s="7">
        <f>SUM(AA40:AA42)</f>
        <v>0</v>
      </c>
      <c r="AB39" s="7">
        <f>SUM(AB40:AB42)</f>
        <v>0</v>
      </c>
    </row>
    <row r="40" spans="1:28" s="64" customFormat="1" ht="12.75" x14ac:dyDescent="0.2">
      <c r="A40" s="60" t="s">
        <v>31</v>
      </c>
      <c r="B40" s="69"/>
      <c r="C40" s="8">
        <f>April!N40</f>
        <v>0</v>
      </c>
      <c r="D40" s="191">
        <f>W40+AA40</f>
        <v>0</v>
      </c>
      <c r="E40" s="191"/>
      <c r="F40" s="8">
        <f>D40+E40</f>
        <v>0</v>
      </c>
      <c r="G40" s="191"/>
      <c r="H40" s="191">
        <f>F40-G40</f>
        <v>0</v>
      </c>
      <c r="I40" s="175" t="e">
        <f>G40/F40</f>
        <v>#DIV/0!</v>
      </c>
      <c r="J40" s="241"/>
      <c r="K40" s="242"/>
      <c r="L40" s="61" t="e">
        <f t="shared" si="42"/>
        <v>#DIV/0!</v>
      </c>
      <c r="M40" s="8">
        <f>K40+G40+J40</f>
        <v>0</v>
      </c>
      <c r="N40" s="8">
        <f>H40-K40-J40</f>
        <v>0</v>
      </c>
      <c r="O40" s="63" t="e">
        <f>M40/F40</f>
        <v>#DIV/0!</v>
      </c>
      <c r="Q40" s="8"/>
      <c r="R40" s="8">
        <f>+X40+AB40</f>
        <v>0</v>
      </c>
      <c r="S40" s="65">
        <f>+N40+C40+Q40+R40</f>
        <v>0</v>
      </c>
      <c r="T40" s="66" t="e">
        <f t="shared" ref="T40:T42" si="43">+M40/(Q40+F40+R40+C40)</f>
        <v>#DIV/0!</v>
      </c>
      <c r="V40" s="8"/>
      <c r="W40" s="8"/>
      <c r="X40" s="8"/>
      <c r="Y40" s="67"/>
      <c r="Z40" s="8"/>
      <c r="AA40" s="8"/>
      <c r="AB40" s="8"/>
    </row>
    <row r="41" spans="1:28" s="64" customFormat="1" ht="12.75" x14ac:dyDescent="0.2">
      <c r="A41" s="60" t="s">
        <v>32</v>
      </c>
      <c r="B41" s="69"/>
      <c r="C41" s="8">
        <f>April!N41</f>
        <v>-1777.8300000000017</v>
      </c>
      <c r="D41" s="191">
        <f t="shared" ref="D41:D42" si="44">W41+AA41</f>
        <v>0</v>
      </c>
      <c r="E41" s="191">
        <v>145323</v>
      </c>
      <c r="F41" s="8">
        <f t="shared" ref="F41:F42" si="45">D41+E41</f>
        <v>145323</v>
      </c>
      <c r="G41" s="191">
        <v>93367.4</v>
      </c>
      <c r="H41" s="191">
        <f>F41-G41</f>
        <v>51955.600000000006</v>
      </c>
      <c r="I41" s="175">
        <f>G41/F41</f>
        <v>0.64248191958602552</v>
      </c>
      <c r="J41" s="241"/>
      <c r="K41" s="242">
        <v>76000</v>
      </c>
      <c r="L41" s="61">
        <f t="shared" si="42"/>
        <v>0.52297296367402268</v>
      </c>
      <c r="M41" s="8">
        <f t="shared" ref="M41:M42" si="46">K41+G41+J41</f>
        <v>169367.4</v>
      </c>
      <c r="N41" s="8">
        <f t="shared" ref="N41:N42" si="47">H41-K41-J41</f>
        <v>-24044.399999999994</v>
      </c>
      <c r="O41" s="63">
        <f>M41/F41</f>
        <v>1.1654548832600482</v>
      </c>
      <c r="Q41" s="8"/>
      <c r="R41" s="8">
        <f t="shared" ref="R41:R42" si="48">+X41+AB41</f>
        <v>0</v>
      </c>
      <c r="S41" s="65">
        <f t="shared" ref="S41:S42" si="49">+N41+C41+Q41+R41</f>
        <v>-25822.229999999996</v>
      </c>
      <c r="T41" s="66">
        <f t="shared" si="43"/>
        <v>1.1798892292927725</v>
      </c>
      <c r="V41" s="8"/>
      <c r="W41" s="8"/>
      <c r="X41" s="8"/>
      <c r="Y41" s="67"/>
      <c r="Z41" s="8"/>
      <c r="AA41" s="8"/>
      <c r="AB41" s="8"/>
    </row>
    <row r="42" spans="1:28" s="64" customFormat="1" ht="12.75" x14ac:dyDescent="0.2">
      <c r="A42" s="60" t="s">
        <v>33</v>
      </c>
      <c r="B42" s="69"/>
      <c r="C42" s="8">
        <f>April!N42</f>
        <v>0</v>
      </c>
      <c r="D42" s="191">
        <f t="shared" si="44"/>
        <v>0</v>
      </c>
      <c r="E42" s="191"/>
      <c r="F42" s="8">
        <f t="shared" si="45"/>
        <v>0</v>
      </c>
      <c r="G42" s="191"/>
      <c r="H42" s="191">
        <f>F42-G42</f>
        <v>0</v>
      </c>
      <c r="I42" s="175" t="e">
        <f>G42/F42</f>
        <v>#DIV/0!</v>
      </c>
      <c r="J42" s="241"/>
      <c r="K42" s="242"/>
      <c r="L42" s="61" t="e">
        <f t="shared" si="42"/>
        <v>#DIV/0!</v>
      </c>
      <c r="M42" s="8">
        <f t="shared" si="46"/>
        <v>0</v>
      </c>
      <c r="N42" s="8">
        <f t="shared" si="47"/>
        <v>0</v>
      </c>
      <c r="O42" s="63" t="e">
        <f>M42/F42</f>
        <v>#DIV/0!</v>
      </c>
      <c r="Q42" s="8"/>
      <c r="R42" s="8">
        <f t="shared" si="48"/>
        <v>0</v>
      </c>
      <c r="S42" s="65">
        <f t="shared" si="49"/>
        <v>0</v>
      </c>
      <c r="T42" s="66" t="e">
        <f t="shared" si="43"/>
        <v>#DIV/0!</v>
      </c>
      <c r="V42" s="8"/>
      <c r="W42" s="8"/>
      <c r="X42" s="8"/>
      <c r="Y42" s="67"/>
      <c r="Z42" s="8"/>
      <c r="AA42" s="8"/>
      <c r="AB42" s="8"/>
    </row>
    <row r="43" spans="1:28" x14ac:dyDescent="0.25">
      <c r="A43" s="68"/>
      <c r="B43" s="69"/>
      <c r="C43" s="6"/>
      <c r="D43" s="187"/>
      <c r="E43" s="187"/>
      <c r="F43" s="6"/>
      <c r="G43" s="187"/>
      <c r="H43" s="187"/>
      <c r="I43" s="188"/>
      <c r="J43" s="240"/>
      <c r="K43" s="189"/>
      <c r="L43" s="50"/>
      <c r="M43" s="6"/>
      <c r="N43" s="6"/>
      <c r="O43" s="52"/>
      <c r="Q43" s="6"/>
      <c r="R43" s="6"/>
      <c r="S43" s="51"/>
      <c r="T43" s="54"/>
      <c r="V43" s="6"/>
      <c r="W43" s="6"/>
      <c r="X43" s="6"/>
      <c r="Y43" s="51"/>
      <c r="Z43" s="6"/>
      <c r="AA43" s="6"/>
      <c r="AB43" s="6"/>
    </row>
    <row r="44" spans="1:28" ht="30" x14ac:dyDescent="0.25">
      <c r="A44" s="55" t="s">
        <v>44</v>
      </c>
      <c r="B44" s="49" t="s">
        <v>45</v>
      </c>
      <c r="C44" s="7">
        <f>SUM(C45:C47)</f>
        <v>0</v>
      </c>
      <c r="D44" s="192">
        <f>SUM(D45:D47)</f>
        <v>0</v>
      </c>
      <c r="E44" s="192">
        <f>SUM(E45:E47)</f>
        <v>0</v>
      </c>
      <c r="F44" s="56">
        <f>D44+E44</f>
        <v>0</v>
      </c>
      <c r="G44" s="190">
        <f>SUM(G45:G47)</f>
        <v>0</v>
      </c>
      <c r="H44" s="190">
        <f>F44-G44</f>
        <v>0</v>
      </c>
      <c r="I44" s="174" t="e">
        <f>G44/F44</f>
        <v>#DIV/0!</v>
      </c>
      <c r="J44" s="190">
        <f>SUM(J45:J47)</f>
        <v>5510</v>
      </c>
      <c r="K44" s="190">
        <f>SUM(K45:K47)</f>
        <v>0</v>
      </c>
      <c r="L44" s="57" t="e">
        <f t="shared" ref="L44:L47" si="50">(K44+J44)/F44</f>
        <v>#DIV/0!</v>
      </c>
      <c r="M44" s="56">
        <f>K44+G44+J44</f>
        <v>5510</v>
      </c>
      <c r="N44" s="56">
        <f>H44-K44-J44</f>
        <v>-5510</v>
      </c>
      <c r="O44" s="57" t="e">
        <f>M44/F44</f>
        <v>#DIV/0!</v>
      </c>
      <c r="P44" s="58"/>
      <c r="Q44" s="56">
        <f>SUM(Q45:Q47)</f>
        <v>0</v>
      </c>
      <c r="R44" s="56">
        <f>SUM(R45:R47)</f>
        <v>0</v>
      </c>
      <c r="S44" s="59">
        <f>+N44+C44+Q44+R44</f>
        <v>-5510</v>
      </c>
      <c r="T44" s="57" t="e">
        <f>+M44/(Q44+F44+R44+C44)</f>
        <v>#DIV/0!</v>
      </c>
      <c r="V44" s="7">
        <f>SUM(V45:V47)</f>
        <v>0</v>
      </c>
      <c r="W44" s="7">
        <f>SUM(W45:W47)</f>
        <v>0</v>
      </c>
      <c r="X44" s="7">
        <f>SUM(X45:X47)</f>
        <v>0</v>
      </c>
      <c r="Y44" s="51"/>
      <c r="Z44" s="7">
        <f>SUM(Z45:Z47)</f>
        <v>0</v>
      </c>
      <c r="AA44" s="7">
        <f>SUM(AA45:AA47)</f>
        <v>0</v>
      </c>
      <c r="AB44" s="7">
        <f>SUM(AB45:AB47)</f>
        <v>0</v>
      </c>
    </row>
    <row r="45" spans="1:28" s="64" customFormat="1" ht="12.75" x14ac:dyDescent="0.2">
      <c r="A45" s="60" t="s">
        <v>31</v>
      </c>
      <c r="B45" s="69"/>
      <c r="C45" s="8">
        <f>April!N45</f>
        <v>0</v>
      </c>
      <c r="D45" s="191">
        <f>W45+AA45</f>
        <v>0</v>
      </c>
      <c r="E45" s="191"/>
      <c r="F45" s="8">
        <f>D45+E45</f>
        <v>0</v>
      </c>
      <c r="G45" s="191"/>
      <c r="H45" s="191">
        <f>F45-G45</f>
        <v>0</v>
      </c>
      <c r="I45" s="175" t="e">
        <f>G45/F45</f>
        <v>#DIV/0!</v>
      </c>
      <c r="J45" s="241"/>
      <c r="K45" s="242"/>
      <c r="L45" s="61" t="e">
        <f t="shared" si="50"/>
        <v>#DIV/0!</v>
      </c>
      <c r="M45" s="8">
        <f>K45+G45+J45</f>
        <v>0</v>
      </c>
      <c r="N45" s="8">
        <f>H45-K45-J45</f>
        <v>0</v>
      </c>
      <c r="O45" s="63" t="e">
        <f>M45/F45</f>
        <v>#DIV/0!</v>
      </c>
      <c r="Q45" s="8"/>
      <c r="R45" s="8">
        <f>+X45+AB45</f>
        <v>0</v>
      </c>
      <c r="S45" s="65">
        <f>+N45+C45+Q45+R45</f>
        <v>0</v>
      </c>
      <c r="T45" s="66" t="e">
        <f t="shared" ref="T45:T47" si="51">+M45/(Q45+F45+R45+C45)</f>
        <v>#DIV/0!</v>
      </c>
      <c r="V45" s="8"/>
      <c r="W45" s="8"/>
      <c r="X45" s="8"/>
      <c r="Y45" s="67"/>
      <c r="Z45" s="8"/>
      <c r="AA45" s="8"/>
      <c r="AB45" s="8"/>
    </row>
    <row r="46" spans="1:28" s="64" customFormat="1" ht="12.75" x14ac:dyDescent="0.2">
      <c r="A46" s="60" t="s">
        <v>32</v>
      </c>
      <c r="B46" s="69"/>
      <c r="C46" s="8">
        <f>April!N46</f>
        <v>0</v>
      </c>
      <c r="D46" s="191">
        <f t="shared" ref="D46:D47" si="52">W46+AA46</f>
        <v>0</v>
      </c>
      <c r="E46" s="191"/>
      <c r="F46" s="8">
        <f t="shared" ref="F46:F47" si="53">D46+E46</f>
        <v>0</v>
      </c>
      <c r="G46" s="191"/>
      <c r="H46" s="191">
        <f>F46-G46</f>
        <v>0</v>
      </c>
      <c r="I46" s="175" t="e">
        <f>G46/F46</f>
        <v>#DIV/0!</v>
      </c>
      <c r="J46" s="241">
        <v>5510</v>
      </c>
      <c r="K46" s="242"/>
      <c r="L46" s="61" t="e">
        <f t="shared" si="50"/>
        <v>#DIV/0!</v>
      </c>
      <c r="M46" s="8">
        <f t="shared" ref="M46:M47" si="54">K46+G46+J46</f>
        <v>5510</v>
      </c>
      <c r="N46" s="8">
        <f t="shared" ref="N46:N47" si="55">H46-K46-J46</f>
        <v>-5510</v>
      </c>
      <c r="O46" s="63" t="e">
        <f>M46/F46</f>
        <v>#DIV/0!</v>
      </c>
      <c r="Q46" s="8"/>
      <c r="R46" s="8">
        <f t="shared" ref="R46:R47" si="56">+X46+AB46</f>
        <v>0</v>
      </c>
      <c r="S46" s="65">
        <f t="shared" ref="S46:S47" si="57">+N46+C46+Q46+R46</f>
        <v>-5510</v>
      </c>
      <c r="T46" s="66" t="e">
        <f t="shared" si="51"/>
        <v>#DIV/0!</v>
      </c>
      <c r="V46" s="8"/>
      <c r="W46" s="8"/>
      <c r="X46" s="8"/>
      <c r="Y46" s="67"/>
      <c r="Z46" s="8"/>
      <c r="AA46" s="8"/>
      <c r="AB46" s="8"/>
    </row>
    <row r="47" spans="1:28" s="64" customFormat="1" ht="12.75" x14ac:dyDescent="0.2">
      <c r="A47" s="60" t="s">
        <v>33</v>
      </c>
      <c r="B47" s="69"/>
      <c r="C47" s="8">
        <f>April!N47</f>
        <v>0</v>
      </c>
      <c r="D47" s="191">
        <f t="shared" si="52"/>
        <v>0</v>
      </c>
      <c r="E47" s="191"/>
      <c r="F47" s="8">
        <f t="shared" si="53"/>
        <v>0</v>
      </c>
      <c r="G47" s="191"/>
      <c r="H47" s="191">
        <f>F47-G47</f>
        <v>0</v>
      </c>
      <c r="I47" s="175" t="e">
        <f>G47/F47</f>
        <v>#DIV/0!</v>
      </c>
      <c r="J47" s="241"/>
      <c r="K47" s="242"/>
      <c r="L47" s="61" t="e">
        <f t="shared" si="50"/>
        <v>#DIV/0!</v>
      </c>
      <c r="M47" s="8">
        <f t="shared" si="54"/>
        <v>0</v>
      </c>
      <c r="N47" s="8">
        <f t="shared" si="55"/>
        <v>0</v>
      </c>
      <c r="O47" s="63" t="e">
        <f>M47/F47</f>
        <v>#DIV/0!</v>
      </c>
      <c r="Q47" s="8"/>
      <c r="R47" s="8">
        <f t="shared" si="56"/>
        <v>0</v>
      </c>
      <c r="S47" s="65">
        <f t="shared" si="57"/>
        <v>0</v>
      </c>
      <c r="T47" s="66" t="e">
        <f t="shared" si="51"/>
        <v>#DIV/0!</v>
      </c>
      <c r="V47" s="8"/>
      <c r="W47" s="8"/>
      <c r="X47" s="8"/>
      <c r="Y47" s="67"/>
      <c r="Z47" s="8"/>
      <c r="AA47" s="8"/>
      <c r="AB47" s="8"/>
    </row>
    <row r="48" spans="1:28" x14ac:dyDescent="0.25">
      <c r="A48" s="68"/>
      <c r="B48" s="69"/>
      <c r="C48" s="6"/>
      <c r="D48" s="187"/>
      <c r="E48" s="187"/>
      <c r="F48" s="6"/>
      <c r="G48" s="187"/>
      <c r="H48" s="187"/>
      <c r="I48" s="188"/>
      <c r="J48" s="240"/>
      <c r="K48" s="189"/>
      <c r="L48" s="50"/>
      <c r="M48" s="6"/>
      <c r="N48" s="6"/>
      <c r="O48" s="52"/>
      <c r="Q48" s="6"/>
      <c r="R48" s="6"/>
      <c r="S48" s="51"/>
      <c r="T48" s="54"/>
      <c r="V48" s="6"/>
      <c r="W48" s="6"/>
      <c r="X48" s="6"/>
      <c r="Y48" s="51"/>
      <c r="Z48" s="6"/>
      <c r="AA48" s="6"/>
      <c r="AB48" s="6"/>
    </row>
    <row r="49" spans="1:31" s="211" customFormat="1" ht="30" x14ac:dyDescent="0.25">
      <c r="A49" s="199" t="s">
        <v>166</v>
      </c>
      <c r="B49" s="200" t="s">
        <v>167</v>
      </c>
      <c r="C49" s="201">
        <f>SUM(C50:C52)</f>
        <v>368939.76</v>
      </c>
      <c r="D49" s="201">
        <v>0</v>
      </c>
      <c r="E49" s="201">
        <f>SUM(E50:E52)</f>
        <v>280694</v>
      </c>
      <c r="F49" s="202">
        <f>SUM(F50:F52)</f>
        <v>280694</v>
      </c>
      <c r="G49" s="201">
        <f>SUM(G50:G52)</f>
        <v>19294.099999999999</v>
      </c>
      <c r="H49" s="201">
        <f>F49-G49</f>
        <v>261399.9</v>
      </c>
      <c r="I49" s="203">
        <f>G49/F49</f>
        <v>6.8737130113219372E-2</v>
      </c>
      <c r="J49" s="204"/>
      <c r="K49" s="205"/>
      <c r="L49" s="203">
        <f>(K49+J49)/F49</f>
        <v>0</v>
      </c>
      <c r="M49" s="201">
        <f>K49+J49+G49</f>
        <v>19294.099999999999</v>
      </c>
      <c r="N49" s="201">
        <f>H49-K49-J49</f>
        <v>261399.9</v>
      </c>
      <c r="O49" s="206">
        <f>M49/F49</f>
        <v>6.8737130113219372E-2</v>
      </c>
      <c r="P49" s="207"/>
      <c r="Q49" s="201"/>
      <c r="R49" s="201"/>
      <c r="S49" s="205">
        <f>+N49+C49</f>
        <v>630339.66</v>
      </c>
      <c r="T49" s="208">
        <f>+M49/(Q49+F49+R49+C49)</f>
        <v>2.9699965100335915E-2</v>
      </c>
      <c r="U49" s="209"/>
      <c r="V49" s="191"/>
      <c r="W49" s="191"/>
      <c r="X49" s="191"/>
      <c r="Y49" s="210"/>
      <c r="Z49" s="191"/>
      <c r="AA49" s="191"/>
      <c r="AB49" s="191"/>
      <c r="AC49" s="209"/>
      <c r="AD49" s="209"/>
      <c r="AE49" s="209"/>
    </row>
    <row r="50" spans="1:31" s="211" customFormat="1" ht="12.75" x14ac:dyDescent="0.2">
      <c r="A50" s="212" t="s">
        <v>31</v>
      </c>
      <c r="B50" s="213"/>
      <c r="C50" s="214">
        <v>0</v>
      </c>
      <c r="D50" s="214"/>
      <c r="E50" s="214"/>
      <c r="F50" s="191">
        <f>E50+D50</f>
        <v>0</v>
      </c>
      <c r="G50" s="214">
        <f>SUM(D50:F50)</f>
        <v>0</v>
      </c>
      <c r="H50" s="214">
        <v>0</v>
      </c>
      <c r="I50" s="215"/>
      <c r="J50" s="216"/>
      <c r="K50" s="243"/>
      <c r="L50" s="215"/>
      <c r="M50" s="214"/>
      <c r="N50" s="214"/>
      <c r="O50" s="217"/>
      <c r="P50" s="218"/>
      <c r="Q50" s="214"/>
      <c r="R50" s="214"/>
      <c r="S50" s="205"/>
      <c r="T50" s="203"/>
      <c r="U50" s="209"/>
      <c r="V50" s="191"/>
      <c r="W50" s="191"/>
      <c r="X50" s="191"/>
      <c r="Y50" s="210"/>
      <c r="Z50" s="191"/>
      <c r="AA50" s="191"/>
      <c r="AB50" s="191"/>
      <c r="AC50" s="209"/>
      <c r="AD50" s="209"/>
      <c r="AE50" s="209"/>
    </row>
    <row r="51" spans="1:31" s="211" customFormat="1" ht="12.75" x14ac:dyDescent="0.2">
      <c r="A51" s="212" t="s">
        <v>32</v>
      </c>
      <c r="B51" s="213"/>
      <c r="C51" s="214">
        <f>April!N51</f>
        <v>368939.76</v>
      </c>
      <c r="D51" s="214"/>
      <c r="E51" s="214">
        <v>280694</v>
      </c>
      <c r="F51" s="191">
        <f>E51+D51</f>
        <v>280694</v>
      </c>
      <c r="G51" s="244">
        <v>19294.099999999999</v>
      </c>
      <c r="H51" s="214">
        <f>F51-G51</f>
        <v>261399.9</v>
      </c>
      <c r="I51" s="215">
        <f>G51/F51</f>
        <v>6.8737130113219372E-2</v>
      </c>
      <c r="J51" s="216"/>
      <c r="K51" s="243"/>
      <c r="L51" s="215">
        <f>(J51+K51)/F51</f>
        <v>0</v>
      </c>
      <c r="M51" s="214">
        <f>K51+J51+G51</f>
        <v>19294.099999999999</v>
      </c>
      <c r="N51" s="214">
        <f>H51-K51-J51</f>
        <v>261399.9</v>
      </c>
      <c r="O51" s="217">
        <f>M51/F51</f>
        <v>6.8737130113219372E-2</v>
      </c>
      <c r="P51" s="218"/>
      <c r="Q51" s="214"/>
      <c r="R51" s="214"/>
      <c r="S51" s="205">
        <f>+N51+C51</f>
        <v>630339.66</v>
      </c>
      <c r="T51" s="203">
        <f>+M51/(Q51+F51+R51+C51)</f>
        <v>2.9699965100335915E-2</v>
      </c>
      <c r="U51" s="209"/>
      <c r="V51" s="191"/>
      <c r="W51" s="191"/>
      <c r="X51" s="191"/>
      <c r="Y51" s="210"/>
      <c r="Z51" s="191"/>
      <c r="AA51" s="191"/>
      <c r="AB51" s="191"/>
      <c r="AC51" s="209"/>
      <c r="AD51" s="209"/>
      <c r="AE51" s="209"/>
    </row>
    <row r="52" spans="1:31" s="225" customFormat="1" x14ac:dyDescent="0.25">
      <c r="A52" s="212" t="s">
        <v>33</v>
      </c>
      <c r="B52" s="213"/>
      <c r="C52" s="219">
        <v>0</v>
      </c>
      <c r="D52" s="219"/>
      <c r="E52" s="219"/>
      <c r="F52" s="187">
        <v>0</v>
      </c>
      <c r="G52" s="219"/>
      <c r="H52" s="219">
        <v>0</v>
      </c>
      <c r="I52" s="220"/>
      <c r="J52" s="221"/>
      <c r="K52" s="189"/>
      <c r="L52" s="220"/>
      <c r="M52" s="219"/>
      <c r="N52" s="222"/>
      <c r="O52" s="223"/>
      <c r="P52" s="193"/>
      <c r="Q52" s="219"/>
      <c r="R52" s="219"/>
      <c r="S52" s="189"/>
      <c r="T52" s="224"/>
      <c r="U52" s="193"/>
      <c r="V52" s="187"/>
      <c r="W52" s="187"/>
      <c r="X52" s="187"/>
      <c r="Y52" s="189"/>
      <c r="Z52" s="187"/>
      <c r="AA52" s="187"/>
      <c r="AB52" s="187"/>
      <c r="AC52" s="193"/>
      <c r="AD52" s="193"/>
      <c r="AE52" s="193"/>
    </row>
    <row r="53" spans="1:31" x14ac:dyDescent="0.25">
      <c r="A53" s="48" t="s">
        <v>46</v>
      </c>
      <c r="B53" s="49"/>
      <c r="C53" s="6"/>
      <c r="D53" s="187"/>
      <c r="E53" s="187"/>
      <c r="F53" s="6"/>
      <c r="G53" s="187"/>
      <c r="H53" s="187"/>
      <c r="I53" s="188"/>
      <c r="J53" s="240"/>
      <c r="K53" s="189"/>
      <c r="L53" s="50"/>
      <c r="M53" s="6"/>
      <c r="N53" s="6"/>
      <c r="O53" s="52"/>
      <c r="Q53" s="6"/>
      <c r="R53" s="6"/>
      <c r="S53" s="51"/>
      <c r="T53" s="54"/>
      <c r="V53" s="6"/>
      <c r="W53" s="6"/>
      <c r="X53" s="6"/>
      <c r="Y53" s="51"/>
      <c r="Z53" s="6"/>
      <c r="AA53" s="6"/>
      <c r="AB53" s="6"/>
    </row>
    <row r="54" spans="1:31" x14ac:dyDescent="0.25">
      <c r="A54" s="73"/>
      <c r="B54" s="49"/>
      <c r="C54" s="6"/>
      <c r="D54" s="187"/>
      <c r="E54" s="187"/>
      <c r="F54" s="6"/>
      <c r="G54" s="187"/>
      <c r="H54" s="187"/>
      <c r="I54" s="188"/>
      <c r="J54" s="240"/>
      <c r="K54" s="189"/>
      <c r="L54" s="50"/>
      <c r="M54" s="6"/>
      <c r="N54" s="6"/>
      <c r="O54" s="52"/>
      <c r="Q54" s="6"/>
      <c r="R54" s="6"/>
      <c r="S54" s="51"/>
      <c r="T54" s="54"/>
      <c r="V54" s="6"/>
      <c r="W54" s="6"/>
      <c r="X54" s="6"/>
      <c r="Y54" s="51"/>
      <c r="Z54" s="6"/>
      <c r="AA54" s="6"/>
      <c r="AB54" s="6"/>
    </row>
    <row r="55" spans="1:31" ht="45" x14ac:dyDescent="0.25">
      <c r="A55" s="55" t="s">
        <v>168</v>
      </c>
      <c r="B55" s="76" t="s">
        <v>152</v>
      </c>
      <c r="C55" s="7">
        <f>SUM(C56:C58)</f>
        <v>-2409178.12</v>
      </c>
      <c r="D55" s="192">
        <f>SUM(D56:D58)</f>
        <v>557000</v>
      </c>
      <c r="E55" s="192">
        <f>SUM(E56:E58)</f>
        <v>0</v>
      </c>
      <c r="F55" s="56">
        <f>D55+E55</f>
        <v>557000</v>
      </c>
      <c r="G55" s="190">
        <f>SUM(G56:G58)</f>
        <v>2759580.7100000004</v>
      </c>
      <c r="H55" s="190">
        <f>F55-G55</f>
        <v>-2202580.7100000004</v>
      </c>
      <c r="I55" s="174">
        <f>G55/F55</f>
        <v>4.9543639317773795</v>
      </c>
      <c r="J55" s="190">
        <f>SUM(J56:J58)</f>
        <v>23025</v>
      </c>
      <c r="K55" s="190">
        <f>SUM(K56:K58)</f>
        <v>1839395.14</v>
      </c>
      <c r="L55" s="57">
        <f t="shared" ref="L55:L58" si="58">(K55+J55)/F55</f>
        <v>3.3436627289048473</v>
      </c>
      <c r="M55" s="56">
        <f>K55+G55+J55</f>
        <v>4622000.8500000006</v>
      </c>
      <c r="N55" s="56">
        <f>H55-K55-J55</f>
        <v>-4065000.8500000006</v>
      </c>
      <c r="O55" s="57">
        <f>M55/F55</f>
        <v>8.2980266606822273</v>
      </c>
      <c r="P55" s="58"/>
      <c r="Q55" s="56">
        <f>SUM(Q56:Q58)</f>
        <v>0</v>
      </c>
      <c r="R55" s="56">
        <f>SUM(R56:R58)</f>
        <v>0</v>
      </c>
      <c r="S55" s="59">
        <f>+N55+C55+Q55+R55</f>
        <v>-6474178.9700000007</v>
      </c>
      <c r="T55" s="57">
        <f>+M55/(Q55+F55+R55+C55)</f>
        <v>-2.4954408002616941</v>
      </c>
      <c r="V55" s="7">
        <f>SUM(V56:V58)</f>
        <v>0</v>
      </c>
      <c r="W55" s="7">
        <f>SUM(W56:W58)</f>
        <v>443515</v>
      </c>
      <c r="X55" s="7">
        <f>SUM(X56:X58)</f>
        <v>0</v>
      </c>
      <c r="Y55" s="51"/>
      <c r="Z55" s="7">
        <f>SUM(Z56:Z58)</f>
        <v>0</v>
      </c>
      <c r="AA55" s="7">
        <f>SUM(AA56:AA58)</f>
        <v>0</v>
      </c>
      <c r="AB55" s="7">
        <f>SUM(AB56:AB58)</f>
        <v>0</v>
      </c>
    </row>
    <row r="56" spans="1:31" s="64" customFormat="1" ht="12.75" x14ac:dyDescent="0.2">
      <c r="A56" s="60" t="s">
        <v>31</v>
      </c>
      <c r="B56" s="69"/>
      <c r="C56" s="8">
        <f>April!N56</f>
        <v>94549.97000000003</v>
      </c>
      <c r="D56" s="191">
        <v>557000</v>
      </c>
      <c r="E56" s="191"/>
      <c r="F56" s="8">
        <f>D56+E56</f>
        <v>557000</v>
      </c>
      <c r="G56" s="191">
        <v>465403.3</v>
      </c>
      <c r="H56" s="191">
        <f>F56-G56</f>
        <v>91596.700000000012</v>
      </c>
      <c r="I56" s="175">
        <f>G56/F56</f>
        <v>0.835553500897666</v>
      </c>
      <c r="J56" s="241"/>
      <c r="K56" s="242">
        <v>1591.97</v>
      </c>
      <c r="L56" s="61">
        <f t="shared" si="58"/>
        <v>2.8581149012567326E-3</v>
      </c>
      <c r="M56" s="8">
        <f>K56+G56+J56</f>
        <v>466995.26999999996</v>
      </c>
      <c r="N56" s="8">
        <f>H56-K56-J56</f>
        <v>90004.73000000001</v>
      </c>
      <c r="O56" s="63">
        <f>M56/F56</f>
        <v>0.83841161579892276</v>
      </c>
      <c r="Q56" s="8"/>
      <c r="R56" s="8">
        <f>+X56+AB56</f>
        <v>0</v>
      </c>
      <c r="S56" s="65">
        <f>+N56+C56+Q56+R56</f>
        <v>184554.70000000004</v>
      </c>
      <c r="T56" s="66">
        <f t="shared" ref="T56:T58" si="59">+M56/(Q56+F56+R56+C56)</f>
        <v>0.71674513314765398</v>
      </c>
      <c r="V56" s="8"/>
      <c r="W56" s="8">
        <v>443515</v>
      </c>
      <c r="X56" s="8"/>
      <c r="Y56" s="67"/>
      <c r="Z56" s="8"/>
      <c r="AA56" s="8"/>
      <c r="AB56" s="8"/>
    </row>
    <row r="57" spans="1:31" s="64" customFormat="1" ht="12.75" x14ac:dyDescent="0.2">
      <c r="A57" s="60" t="s">
        <v>32</v>
      </c>
      <c r="B57" s="69"/>
      <c r="C57" s="8">
        <f>April!S57</f>
        <v>-2503728.0900000003</v>
      </c>
      <c r="D57" s="191">
        <f t="shared" ref="D57:D58" si="60">W57+AA57</f>
        <v>0</v>
      </c>
      <c r="E57" s="191"/>
      <c r="F57" s="8">
        <f t="shared" ref="F57:F58" si="61">D57+E57</f>
        <v>0</v>
      </c>
      <c r="G57" s="191">
        <v>2294177.4100000006</v>
      </c>
      <c r="H57" s="191">
        <f>F57-G57</f>
        <v>-2294177.4100000006</v>
      </c>
      <c r="I57" s="175" t="e">
        <f>G57/F57</f>
        <v>#DIV/0!</v>
      </c>
      <c r="J57" s="241">
        <v>23025</v>
      </c>
      <c r="K57" s="242">
        <v>1837803.17</v>
      </c>
      <c r="L57" s="61" t="e">
        <f t="shared" si="58"/>
        <v>#DIV/0!</v>
      </c>
      <c r="M57" s="8">
        <f>K57+G57+J57</f>
        <v>4155005.5800000005</v>
      </c>
      <c r="N57" s="8">
        <f t="shared" ref="N57:N58" si="62">H57-K57-J57</f>
        <v>-4155005.5800000005</v>
      </c>
      <c r="O57" s="63" t="e">
        <f>M57/F57</f>
        <v>#DIV/0!</v>
      </c>
      <c r="Q57" s="8"/>
      <c r="R57" s="8">
        <f t="shared" ref="R57:R58" si="63">+X57+AB57</f>
        <v>0</v>
      </c>
      <c r="S57" s="65">
        <f t="shared" ref="S57:S58" si="64">+N57+C57+Q57+R57</f>
        <v>-6658733.6700000009</v>
      </c>
      <c r="T57" s="66">
        <f t="shared" si="59"/>
        <v>-1.65952748487157</v>
      </c>
      <c r="V57" s="8"/>
      <c r="W57" s="8"/>
      <c r="X57" s="8"/>
      <c r="Y57" s="67"/>
      <c r="Z57" s="8"/>
      <c r="AA57" s="8"/>
      <c r="AB57" s="8"/>
    </row>
    <row r="58" spans="1:31" s="64" customFormat="1" ht="12.75" hidden="1" x14ac:dyDescent="0.2">
      <c r="A58" s="60" t="s">
        <v>33</v>
      </c>
      <c r="B58" s="69"/>
      <c r="C58" s="8">
        <f>April!N58</f>
        <v>0</v>
      </c>
      <c r="D58" s="191">
        <f t="shared" si="60"/>
        <v>0</v>
      </c>
      <c r="E58" s="191"/>
      <c r="F58" s="8">
        <f t="shared" si="61"/>
        <v>0</v>
      </c>
      <c r="G58" s="191"/>
      <c r="H58" s="191">
        <f>F58-G58</f>
        <v>0</v>
      </c>
      <c r="I58" s="175" t="e">
        <f>G58/F58</f>
        <v>#DIV/0!</v>
      </c>
      <c r="J58" s="241"/>
      <c r="K58" s="242"/>
      <c r="L58" s="61" t="e">
        <f t="shared" si="58"/>
        <v>#DIV/0!</v>
      </c>
      <c r="M58" s="8">
        <f t="shared" ref="M58" si="65">K58+G58+J58</f>
        <v>0</v>
      </c>
      <c r="N58" s="8">
        <f t="shared" si="62"/>
        <v>0</v>
      </c>
      <c r="O58" s="63" t="e">
        <f>M58/F58</f>
        <v>#DIV/0!</v>
      </c>
      <c r="Q58" s="8"/>
      <c r="R58" s="8">
        <f t="shared" si="63"/>
        <v>0</v>
      </c>
      <c r="S58" s="65">
        <f t="shared" si="64"/>
        <v>0</v>
      </c>
      <c r="T58" s="66" t="e">
        <f t="shared" si="59"/>
        <v>#DIV/0!</v>
      </c>
      <c r="V58" s="8"/>
      <c r="W58" s="8"/>
      <c r="X58" s="8"/>
      <c r="Y58" s="67"/>
      <c r="Z58" s="8"/>
      <c r="AA58" s="8"/>
      <c r="AB58" s="8"/>
    </row>
    <row r="59" spans="1:31" x14ac:dyDescent="0.25">
      <c r="A59" s="68"/>
      <c r="B59" s="69"/>
      <c r="C59" s="6"/>
      <c r="D59" s="187"/>
      <c r="E59" s="187"/>
      <c r="F59" s="6"/>
      <c r="G59" s="187"/>
      <c r="H59" s="187"/>
      <c r="I59" s="188"/>
      <c r="J59" s="240"/>
      <c r="K59" s="189"/>
      <c r="L59" s="50"/>
      <c r="M59" s="6"/>
      <c r="N59" s="6"/>
      <c r="O59" s="52"/>
      <c r="Q59" s="6"/>
      <c r="R59" s="6"/>
      <c r="S59" s="51"/>
      <c r="T59" s="54"/>
      <c r="V59" s="6"/>
      <c r="W59" s="6"/>
      <c r="X59" s="6"/>
      <c r="Y59" s="51"/>
      <c r="Z59" s="6"/>
      <c r="AA59" s="6"/>
      <c r="AB59" s="6"/>
    </row>
    <row r="60" spans="1:31" s="24" customFormat="1" x14ac:dyDescent="0.25">
      <c r="A60" s="71" t="s">
        <v>48</v>
      </c>
      <c r="B60" s="49"/>
      <c r="C60" s="7">
        <f>SUM(C61:C63)</f>
        <v>667335.94999999925</v>
      </c>
      <c r="D60" s="192">
        <f>SUM(D61:D63)</f>
        <v>557000</v>
      </c>
      <c r="E60" s="192">
        <f>SUM(E61:E63)</f>
        <v>4426017</v>
      </c>
      <c r="F60" s="7">
        <f>D60+E60</f>
        <v>4983017</v>
      </c>
      <c r="G60" s="192">
        <f>SUM(G61:G63)</f>
        <v>3419155.7000000007</v>
      </c>
      <c r="H60" s="192">
        <f>F60-G60</f>
        <v>1563861.2999999993</v>
      </c>
      <c r="I60" s="174">
        <f>G60/F60</f>
        <v>0.68616175702390758</v>
      </c>
      <c r="J60" s="192">
        <f>SUM(J61:J63)</f>
        <v>215640.44</v>
      </c>
      <c r="K60" s="192">
        <f>SUM(K61:K63)</f>
        <v>1915395.14</v>
      </c>
      <c r="L60" s="57">
        <f t="shared" ref="L60:L63" si="66">(K60+J60)/F60</f>
        <v>0.42765970495384625</v>
      </c>
      <c r="M60" s="7">
        <f>K60+G60+J60</f>
        <v>5550191.2800000012</v>
      </c>
      <c r="N60" s="7">
        <f>H60-K60-J60</f>
        <v>-567174.28000000049</v>
      </c>
      <c r="O60" s="72">
        <f>M60/F60</f>
        <v>1.1138214619777538</v>
      </c>
      <c r="Q60" s="7">
        <f>SUM(Q61:Q63)</f>
        <v>0</v>
      </c>
      <c r="R60" s="7">
        <f>SUM(R61:R63)</f>
        <v>0</v>
      </c>
      <c r="S60" s="59">
        <f>+N60+C60+Q60+R60</f>
        <v>100161.66999999876</v>
      </c>
      <c r="T60" s="57">
        <f t="shared" ref="T60:T63" si="67">+M60/(Q60+F60+R60+C60)</f>
        <v>0.9822733781612708</v>
      </c>
      <c r="V60" s="7">
        <f>SUM(V61:V63)</f>
        <v>0</v>
      </c>
      <c r="W60" s="7">
        <f>SUM(W61:W63)</f>
        <v>443515</v>
      </c>
      <c r="X60" s="7">
        <f>SUM(X61:X63)</f>
        <v>0</v>
      </c>
      <c r="Y60" s="45"/>
      <c r="Z60" s="7">
        <f>SUM(Z61:Z63)</f>
        <v>0</v>
      </c>
      <c r="AA60" s="7">
        <f>SUM(AA61:AA63)</f>
        <v>0</v>
      </c>
      <c r="AB60" s="7">
        <f>SUM(AB61:AB63)</f>
        <v>0</v>
      </c>
    </row>
    <row r="61" spans="1:31" s="24" customFormat="1" x14ac:dyDescent="0.25">
      <c r="A61" s="48" t="s">
        <v>31</v>
      </c>
      <c r="B61" s="49"/>
      <c r="C61" s="7">
        <f t="shared" ref="C61:E63" si="68">+C30+C35+C40+C45+C56</f>
        <v>94549.97000000003</v>
      </c>
      <c r="D61" s="192">
        <f t="shared" si="68"/>
        <v>557000</v>
      </c>
      <c r="E61" s="192">
        <f t="shared" si="68"/>
        <v>0</v>
      </c>
      <c r="F61" s="7">
        <f>D61+E61</f>
        <v>557000</v>
      </c>
      <c r="G61" s="192">
        <f>+G30+G35+G40+G45+G56</f>
        <v>465403.3</v>
      </c>
      <c r="H61" s="192">
        <f>F61-G61</f>
        <v>91596.700000000012</v>
      </c>
      <c r="I61" s="174">
        <f>G61/F61</f>
        <v>0.835553500897666</v>
      </c>
      <c r="J61" s="192">
        <f t="shared" ref="J61:K63" si="69">+J30+J35+J40+J45+J56</f>
        <v>0</v>
      </c>
      <c r="K61" s="192">
        <f t="shared" si="69"/>
        <v>1591.97</v>
      </c>
      <c r="L61" s="57">
        <f t="shared" si="66"/>
        <v>2.8581149012567326E-3</v>
      </c>
      <c r="M61" s="7">
        <f t="shared" ref="M61:M63" si="70">K61+G61+J61</f>
        <v>466995.26999999996</v>
      </c>
      <c r="N61" s="7">
        <f>H61-K61-J61</f>
        <v>90004.73000000001</v>
      </c>
      <c r="O61" s="72">
        <f>M61/F61</f>
        <v>0.83841161579892276</v>
      </c>
      <c r="Q61" s="7">
        <f t="shared" ref="Q61:R63" si="71">+Q30+Q35+Q40+Q45+Q56</f>
        <v>0</v>
      </c>
      <c r="R61" s="7">
        <f t="shared" si="71"/>
        <v>0</v>
      </c>
      <c r="S61" s="59">
        <f>+N61+C61+Q61+R61</f>
        <v>184554.70000000004</v>
      </c>
      <c r="T61" s="57">
        <f t="shared" si="67"/>
        <v>0.71674513314765398</v>
      </c>
      <c r="V61" s="7">
        <f t="shared" ref="V61:X63" si="72">+V30+V35+V40+V45+V56</f>
        <v>0</v>
      </c>
      <c r="W61" s="7">
        <f t="shared" si="72"/>
        <v>443515</v>
      </c>
      <c r="X61" s="7">
        <f t="shared" si="72"/>
        <v>0</v>
      </c>
      <c r="Y61" s="45"/>
      <c r="Z61" s="7">
        <f t="shared" ref="Z61:AB63" si="73">+Z30+Z35+Z40+Z45+Z56</f>
        <v>0</v>
      </c>
      <c r="AA61" s="7">
        <f t="shared" si="73"/>
        <v>0</v>
      </c>
      <c r="AB61" s="7">
        <f t="shared" si="73"/>
        <v>0</v>
      </c>
    </row>
    <row r="62" spans="1:31" s="24" customFormat="1" x14ac:dyDescent="0.25">
      <c r="A62" s="48" t="s">
        <v>32</v>
      </c>
      <c r="B62" s="49"/>
      <c r="C62" s="7">
        <f>E69+C31+C36+C41+C46+C57+C51</f>
        <v>572785.97999999928</v>
      </c>
      <c r="D62" s="192">
        <f t="shared" si="68"/>
        <v>0</v>
      </c>
      <c r="E62" s="192">
        <f>+E31+E36+E41+E46+E57+E51</f>
        <v>4426017</v>
      </c>
      <c r="F62" s="7">
        <f>D62+E62+F49</f>
        <v>4706711</v>
      </c>
      <c r="G62" s="192">
        <f>+G31+G36+G41+G46+G57+G51</f>
        <v>2953752.4000000008</v>
      </c>
      <c r="H62" s="192">
        <f>F62-G62</f>
        <v>1752958.5999999992</v>
      </c>
      <c r="I62" s="174">
        <f>G62/F62</f>
        <v>0.62756187919759698</v>
      </c>
      <c r="J62" s="192">
        <f t="shared" si="69"/>
        <v>215640.44</v>
      </c>
      <c r="K62" s="192">
        <f t="shared" si="69"/>
        <v>1913803.17</v>
      </c>
      <c r="L62" s="57">
        <f t="shared" si="66"/>
        <v>0.45242710036796391</v>
      </c>
      <c r="M62" s="7">
        <f t="shared" si="70"/>
        <v>5083196.0100000007</v>
      </c>
      <c r="N62" s="7">
        <f t="shared" ref="N62:N63" si="74">H62-K62-J62</f>
        <v>-376485.01000000077</v>
      </c>
      <c r="O62" s="72">
        <f>M62/F62</f>
        <v>1.0799889795655608</v>
      </c>
      <c r="Q62" s="7">
        <f t="shared" si="71"/>
        <v>0</v>
      </c>
      <c r="R62" s="7">
        <f t="shared" si="71"/>
        <v>0</v>
      </c>
      <c r="S62" s="59">
        <f>N62+C62+Q62+R62</f>
        <v>196300.96999999852</v>
      </c>
      <c r="T62" s="57">
        <f t="shared" si="67"/>
        <v>0.962818243718363</v>
      </c>
      <c r="V62" s="7">
        <f t="shared" si="72"/>
        <v>0</v>
      </c>
      <c r="W62" s="7">
        <f t="shared" si="72"/>
        <v>0</v>
      </c>
      <c r="X62" s="7">
        <f t="shared" si="72"/>
        <v>0</v>
      </c>
      <c r="Y62" s="45"/>
      <c r="Z62" s="7">
        <f t="shared" si="73"/>
        <v>0</v>
      </c>
      <c r="AA62" s="7">
        <f t="shared" si="73"/>
        <v>0</v>
      </c>
      <c r="AB62" s="7">
        <f t="shared" si="73"/>
        <v>0</v>
      </c>
    </row>
    <row r="63" spans="1:31" s="24" customFormat="1" hidden="1" x14ac:dyDescent="0.25">
      <c r="A63" s="48" t="s">
        <v>33</v>
      </c>
      <c r="B63" s="49"/>
      <c r="C63" s="7">
        <f t="shared" si="68"/>
        <v>0</v>
      </c>
      <c r="D63" s="192">
        <f t="shared" si="68"/>
        <v>0</v>
      </c>
      <c r="E63" s="192">
        <f t="shared" si="68"/>
        <v>0</v>
      </c>
      <c r="F63" s="7">
        <f>D63+E63</f>
        <v>0</v>
      </c>
      <c r="G63" s="192">
        <f>+G32+G37+G42+G47+G58</f>
        <v>0</v>
      </c>
      <c r="H63" s="192">
        <f>F63-G63</f>
        <v>0</v>
      </c>
      <c r="I63" s="174" t="e">
        <f>G63/F63</f>
        <v>#DIV/0!</v>
      </c>
      <c r="J63" s="192">
        <f t="shared" si="69"/>
        <v>0</v>
      </c>
      <c r="K63" s="192">
        <f t="shared" si="69"/>
        <v>0</v>
      </c>
      <c r="L63" s="57" t="e">
        <f t="shared" si="66"/>
        <v>#DIV/0!</v>
      </c>
      <c r="M63" s="7">
        <f t="shared" si="70"/>
        <v>0</v>
      </c>
      <c r="N63" s="7">
        <f t="shared" si="74"/>
        <v>0</v>
      </c>
      <c r="O63" s="72" t="e">
        <f>M63/F63</f>
        <v>#DIV/0!</v>
      </c>
      <c r="Q63" s="7">
        <f t="shared" si="71"/>
        <v>0</v>
      </c>
      <c r="R63" s="7">
        <f t="shared" si="71"/>
        <v>0</v>
      </c>
      <c r="S63" s="59">
        <f t="shared" ref="S62:S63" si="75">+N63+C63+Q63+R63</f>
        <v>0</v>
      </c>
      <c r="T63" s="57" t="e">
        <f t="shared" si="67"/>
        <v>#DIV/0!</v>
      </c>
      <c r="V63" s="7">
        <f t="shared" si="72"/>
        <v>0</v>
      </c>
      <c r="W63" s="7">
        <f t="shared" si="72"/>
        <v>0</v>
      </c>
      <c r="X63" s="7">
        <f t="shared" si="72"/>
        <v>0</v>
      </c>
      <c r="Y63" s="45"/>
      <c r="Z63" s="7">
        <f t="shared" si="73"/>
        <v>0</v>
      </c>
      <c r="AA63" s="7">
        <f t="shared" si="73"/>
        <v>0</v>
      </c>
      <c r="AB63" s="7">
        <f t="shared" si="73"/>
        <v>0</v>
      </c>
    </row>
    <row r="64" spans="1:31" x14ac:dyDescent="0.25">
      <c r="A64" s="68"/>
      <c r="B64" s="69"/>
      <c r="C64" s="6"/>
      <c r="D64" s="187"/>
      <c r="E64" s="187"/>
      <c r="F64" s="6"/>
      <c r="G64" s="187"/>
      <c r="H64" s="187"/>
      <c r="I64" s="188"/>
      <c r="J64" s="240"/>
      <c r="K64" s="189"/>
      <c r="L64" s="50"/>
      <c r="M64" s="6"/>
      <c r="N64" s="6"/>
      <c r="O64" s="52"/>
      <c r="Q64" s="6"/>
      <c r="R64" s="6"/>
      <c r="S64" s="51"/>
      <c r="T64" s="54"/>
      <c r="V64" s="6"/>
      <c r="W64" s="6"/>
      <c r="X64" s="6"/>
      <c r="Y64" s="51"/>
      <c r="Z64" s="6"/>
      <c r="AA64" s="6"/>
      <c r="AB64" s="6"/>
    </row>
    <row r="65" spans="1:28" x14ac:dyDescent="0.25">
      <c r="A65" s="48" t="s">
        <v>49</v>
      </c>
      <c r="B65" s="69"/>
      <c r="C65" s="6"/>
      <c r="D65" s="187"/>
      <c r="E65" s="187"/>
      <c r="F65" s="6"/>
      <c r="G65" s="187"/>
      <c r="H65" s="187"/>
      <c r="I65" s="188"/>
      <c r="J65" s="240"/>
      <c r="K65" s="189"/>
      <c r="L65" s="50"/>
      <c r="M65" s="6"/>
      <c r="N65" s="6"/>
      <c r="O65" s="52"/>
      <c r="Q65" s="6"/>
      <c r="R65" s="6"/>
      <c r="S65" s="51"/>
      <c r="T65" s="54"/>
      <c r="V65" s="6"/>
      <c r="W65" s="6"/>
      <c r="X65" s="6"/>
      <c r="Y65" s="51"/>
      <c r="Z65" s="6"/>
      <c r="AA65" s="6"/>
      <c r="AB65" s="6"/>
    </row>
    <row r="66" spans="1:28" x14ac:dyDescent="0.25">
      <c r="A66" s="68"/>
      <c r="B66" s="69"/>
      <c r="C66" s="6"/>
      <c r="D66" s="187"/>
      <c r="E66" s="187"/>
      <c r="F66" s="6"/>
      <c r="G66" s="187"/>
      <c r="H66" s="187"/>
      <c r="I66" s="188"/>
      <c r="J66" s="240"/>
      <c r="K66" s="189"/>
      <c r="L66" s="50"/>
      <c r="M66" s="6"/>
      <c r="N66" s="6"/>
      <c r="O66" s="52"/>
      <c r="Q66" s="6"/>
      <c r="R66" s="6"/>
      <c r="S66" s="51"/>
      <c r="T66" s="54"/>
      <c r="V66" s="6"/>
      <c r="W66" s="6"/>
      <c r="X66" s="6"/>
      <c r="Y66" s="51"/>
      <c r="Z66" s="6"/>
      <c r="AA66" s="6"/>
      <c r="AB66" s="6"/>
    </row>
    <row r="67" spans="1:28" x14ac:dyDescent="0.25">
      <c r="A67" s="48" t="s">
        <v>50</v>
      </c>
      <c r="B67" s="69"/>
      <c r="C67" s="6"/>
      <c r="D67" s="187"/>
      <c r="E67" s="187"/>
      <c r="F67" s="6"/>
      <c r="G67" s="187"/>
      <c r="H67" s="187"/>
      <c r="I67" s="188"/>
      <c r="J67" s="240"/>
      <c r="K67" s="189"/>
      <c r="L67" s="50"/>
      <c r="M67" s="6"/>
      <c r="N67" s="6"/>
      <c r="O67" s="52"/>
      <c r="Q67" s="6"/>
      <c r="R67" s="6"/>
      <c r="S67" s="51"/>
      <c r="T67" s="54"/>
      <c r="V67" s="6"/>
      <c r="W67" s="6"/>
      <c r="X67" s="6"/>
      <c r="Y67" s="51"/>
      <c r="Z67" s="6"/>
      <c r="AA67" s="6"/>
      <c r="AB67" s="6"/>
    </row>
    <row r="68" spans="1:28" x14ac:dyDescent="0.25">
      <c r="A68" s="68"/>
      <c r="B68" s="69"/>
      <c r="C68" s="6"/>
      <c r="D68" s="187"/>
      <c r="E68" s="187"/>
      <c r="F68" s="6"/>
      <c r="G68" s="187"/>
      <c r="H68" s="187"/>
      <c r="I68" s="188"/>
      <c r="J68" s="240"/>
      <c r="K68" s="189"/>
      <c r="L68" s="50"/>
      <c r="M68" s="6"/>
      <c r="N68" s="6"/>
      <c r="O68" s="52"/>
      <c r="Q68" s="6"/>
      <c r="R68" s="6"/>
      <c r="S68" s="51"/>
      <c r="T68" s="54"/>
      <c r="V68" s="6"/>
      <c r="W68" s="6"/>
      <c r="X68" s="6"/>
      <c r="Y68" s="51"/>
      <c r="Z68" s="6"/>
      <c r="AA68" s="6"/>
      <c r="AB68" s="6"/>
    </row>
    <row r="69" spans="1:28" x14ac:dyDescent="0.25">
      <c r="A69" s="73"/>
      <c r="B69" s="49"/>
      <c r="C69" s="6"/>
      <c r="D69" s="187"/>
      <c r="E69" s="187"/>
      <c r="F69" s="6"/>
      <c r="G69" s="187"/>
      <c r="H69" s="187"/>
      <c r="I69" s="188"/>
      <c r="J69" s="240"/>
      <c r="K69" s="189"/>
      <c r="L69" s="50"/>
      <c r="M69" s="6"/>
      <c r="N69" s="6"/>
      <c r="O69" s="52"/>
      <c r="Q69" s="6"/>
      <c r="R69" s="6"/>
      <c r="S69" s="51"/>
      <c r="T69" s="54"/>
      <c r="V69" s="6"/>
      <c r="W69" s="6"/>
      <c r="X69" s="6"/>
      <c r="Y69" s="51"/>
      <c r="Z69" s="6"/>
      <c r="AA69" s="6"/>
      <c r="AB69" s="6"/>
    </row>
    <row r="70" spans="1:28" ht="45" x14ac:dyDescent="0.25">
      <c r="A70" s="55" t="s">
        <v>51</v>
      </c>
      <c r="B70" s="49" t="s">
        <v>52</v>
      </c>
      <c r="C70" s="7">
        <f>SUM(C71:C74)</f>
        <v>447597.90999999922</v>
      </c>
      <c r="D70" s="192">
        <f>SUM(D71:D74)</f>
        <v>0</v>
      </c>
      <c r="E70" s="192">
        <f>SUM(E71:E74)</f>
        <v>15923562.279999999</v>
      </c>
      <c r="F70" s="56">
        <f>D70+E70</f>
        <v>15923562.279999999</v>
      </c>
      <c r="G70" s="190">
        <f>SUM(G71:G74)</f>
        <v>17506450.599999998</v>
      </c>
      <c r="H70" s="190">
        <f>F70-G70</f>
        <v>-1582888.3199999984</v>
      </c>
      <c r="I70" s="174">
        <f>G70/F70</f>
        <v>1.0994054152058743</v>
      </c>
      <c r="J70" s="190">
        <f>SUM(J71:J74)</f>
        <v>529343.99</v>
      </c>
      <c r="K70" s="190">
        <f>SUM(K71:K74)</f>
        <v>99691.760000000009</v>
      </c>
      <c r="L70" s="57">
        <f t="shared" ref="L70:L74" si="76">(K70+J70)/F70</f>
        <v>3.9503456509230296E-2</v>
      </c>
      <c r="M70" s="56">
        <f>K70+G70+J70</f>
        <v>18135486.349999998</v>
      </c>
      <c r="N70" s="56">
        <f>H70-K70-J70</f>
        <v>-2211924.0699999984</v>
      </c>
      <c r="O70" s="57">
        <f>M70/F70</f>
        <v>1.1389088717151046</v>
      </c>
      <c r="P70" s="58"/>
      <c r="Q70" s="56">
        <f>SUM(Q71:Q73)</f>
        <v>0</v>
      </c>
      <c r="R70" s="56">
        <f>SUM(R71:R74)</f>
        <v>0</v>
      </c>
      <c r="S70" s="59">
        <f>+N70+C70+Q70+R70</f>
        <v>-1764326.1599999992</v>
      </c>
      <c r="T70" s="57">
        <f>+M70/(Q70+F70+R70+C70)</f>
        <v>1.107770380322691</v>
      </c>
      <c r="V70" s="7">
        <f>SUM(V71:V73)</f>
        <v>0</v>
      </c>
      <c r="W70" s="7">
        <f>SUM(W71:W73)</f>
        <v>0</v>
      </c>
      <c r="X70" s="7">
        <f>SUM(X71:X73)</f>
        <v>0</v>
      </c>
      <c r="Y70" s="51"/>
      <c r="Z70" s="7">
        <f>SUM(Z71:Z73)</f>
        <v>0</v>
      </c>
      <c r="AA70" s="7">
        <f>SUM(AA71:AA73)</f>
        <v>0</v>
      </c>
      <c r="AB70" s="7">
        <f>SUM(AB71:AB73)</f>
        <v>0</v>
      </c>
    </row>
    <row r="71" spans="1:28" s="64" customFormat="1" ht="12.75" x14ac:dyDescent="0.2">
      <c r="A71" s="60" t="s">
        <v>31</v>
      </c>
      <c r="B71" s="69"/>
      <c r="C71" s="8">
        <f>April!N71</f>
        <v>4032909.7899999991</v>
      </c>
      <c r="D71" s="191">
        <f>W71+AA71</f>
        <v>0</v>
      </c>
      <c r="E71" s="191"/>
      <c r="F71" s="8">
        <f>D71+E71</f>
        <v>0</v>
      </c>
      <c r="G71" s="191">
        <f>16619503.29-1579500</f>
        <v>15040003.289999999</v>
      </c>
      <c r="H71" s="191">
        <f>F71-G71</f>
        <v>-15040003.289999999</v>
      </c>
      <c r="I71" s="175" t="e">
        <f>G71/F71</f>
        <v>#DIV/0!</v>
      </c>
      <c r="J71" s="241"/>
      <c r="K71" s="242">
        <v>33960.04</v>
      </c>
      <c r="L71" s="61" t="e">
        <f t="shared" si="76"/>
        <v>#DIV/0!</v>
      </c>
      <c r="M71" s="8">
        <f>K71+G71+J71</f>
        <v>15073963.329999998</v>
      </c>
      <c r="N71" s="8">
        <f>H71-K71-J71</f>
        <v>-15073963.329999998</v>
      </c>
      <c r="O71" s="63" t="e">
        <f>M71/F71</f>
        <v>#DIV/0!</v>
      </c>
      <c r="Q71" s="8"/>
      <c r="R71" s="8">
        <f>+X71+AB71</f>
        <v>0</v>
      </c>
      <c r="S71" s="65">
        <f>+N71+C71+Q71+R71</f>
        <v>-11041053.539999999</v>
      </c>
      <c r="T71" s="66">
        <f t="shared" ref="T71:T74" si="77">+M71/(Q71+F71+R71+C71)</f>
        <v>3.7377387828950179</v>
      </c>
      <c r="V71" s="8"/>
      <c r="W71" s="8"/>
      <c r="X71" s="8"/>
      <c r="Y71" s="67"/>
      <c r="Z71" s="8"/>
      <c r="AA71" s="8"/>
      <c r="AB71" s="8"/>
    </row>
    <row r="72" spans="1:28" s="64" customFormat="1" ht="12.75" x14ac:dyDescent="0.2">
      <c r="A72" s="60" t="s">
        <v>32</v>
      </c>
      <c r="B72" s="69"/>
      <c r="C72" s="8">
        <f>April!N72</f>
        <v>-3585311.88</v>
      </c>
      <c r="D72" s="191">
        <f t="shared" ref="D72:D74" si="78">W72+AA72</f>
        <v>0</v>
      </c>
      <c r="E72" s="191">
        <v>15923562.279999999</v>
      </c>
      <c r="F72" s="8">
        <f t="shared" ref="F72:F73" si="79">D72+E72</f>
        <v>15923562.279999999</v>
      </c>
      <c r="G72" s="191">
        <v>2466447.31</v>
      </c>
      <c r="H72" s="191">
        <f>F72-G72</f>
        <v>13457114.969999999</v>
      </c>
      <c r="I72" s="175">
        <f>G72/F72</f>
        <v>0.15489293580355815</v>
      </c>
      <c r="J72" s="241">
        <v>529343.99</v>
      </c>
      <c r="K72" s="242">
        <v>65731.72</v>
      </c>
      <c r="L72" s="61">
        <f t="shared" si="76"/>
        <v>3.737076538127497E-2</v>
      </c>
      <c r="M72" s="8">
        <f t="shared" ref="M72:M73" si="80">K72+G72+J72</f>
        <v>3061523.0200000005</v>
      </c>
      <c r="N72" s="8">
        <f t="shared" ref="N72:N73" si="81">H72-K72-J72</f>
        <v>12862039.259999998</v>
      </c>
      <c r="O72" s="63">
        <f>M72/F72</f>
        <v>0.19226370118483316</v>
      </c>
      <c r="Q72" s="8"/>
      <c r="R72" s="8">
        <f t="shared" ref="R72:R74" si="82">+X72+AB72</f>
        <v>0</v>
      </c>
      <c r="S72" s="65">
        <f t="shared" ref="S72:S73" si="83">+N72+C72+Q72+R72</f>
        <v>9276727.379999999</v>
      </c>
      <c r="T72" s="66">
        <f t="shared" si="77"/>
        <v>0.24813267041492373</v>
      </c>
      <c r="V72" s="8"/>
      <c r="W72" s="8"/>
      <c r="X72" s="8"/>
      <c r="Y72" s="67"/>
      <c r="Z72" s="8"/>
      <c r="AA72" s="8"/>
      <c r="AB72" s="8"/>
    </row>
    <row r="73" spans="1:28" s="64" customFormat="1" ht="12.75" hidden="1" x14ac:dyDescent="0.2">
      <c r="A73" s="60" t="s">
        <v>53</v>
      </c>
      <c r="B73" s="69"/>
      <c r="C73" s="8">
        <f>April!N73</f>
        <v>0</v>
      </c>
      <c r="D73" s="191">
        <f t="shared" si="78"/>
        <v>0</v>
      </c>
      <c r="E73" s="191"/>
      <c r="F73" s="8">
        <f t="shared" si="79"/>
        <v>0</v>
      </c>
      <c r="G73" s="191"/>
      <c r="H73" s="191">
        <f>F73-G73</f>
        <v>0</v>
      </c>
      <c r="I73" s="175" t="e">
        <f>G73/F73</f>
        <v>#DIV/0!</v>
      </c>
      <c r="J73" s="241"/>
      <c r="K73" s="242"/>
      <c r="L73" s="61" t="e">
        <f t="shared" si="76"/>
        <v>#DIV/0!</v>
      </c>
      <c r="M73" s="8">
        <f t="shared" si="80"/>
        <v>0</v>
      </c>
      <c r="N73" s="8">
        <f t="shared" si="81"/>
        <v>0</v>
      </c>
      <c r="O73" s="63" t="e">
        <f>M73/F73</f>
        <v>#DIV/0!</v>
      </c>
      <c r="Q73" s="8"/>
      <c r="R73" s="8">
        <f t="shared" si="82"/>
        <v>0</v>
      </c>
      <c r="S73" s="65">
        <f t="shared" si="83"/>
        <v>0</v>
      </c>
      <c r="T73" s="66" t="e">
        <f t="shared" si="77"/>
        <v>#DIV/0!</v>
      </c>
      <c r="V73" s="8"/>
      <c r="W73" s="8"/>
      <c r="X73" s="8"/>
      <c r="Y73" s="67"/>
      <c r="Z73" s="8"/>
      <c r="AA73" s="8"/>
      <c r="AB73" s="8"/>
    </row>
    <row r="74" spans="1:28" s="64" customFormat="1" ht="12.75" hidden="1" x14ac:dyDescent="0.2">
      <c r="A74" s="60" t="s">
        <v>33</v>
      </c>
      <c r="B74" s="69"/>
      <c r="C74" s="8">
        <f>April!N74</f>
        <v>0</v>
      </c>
      <c r="D74" s="191">
        <f t="shared" si="78"/>
        <v>0</v>
      </c>
      <c r="E74" s="191"/>
      <c r="F74" s="8">
        <f>D74+E74</f>
        <v>0</v>
      </c>
      <c r="G74" s="191"/>
      <c r="H74" s="191">
        <f>F74-G74</f>
        <v>0</v>
      </c>
      <c r="I74" s="175" t="e">
        <f>G74/F74</f>
        <v>#DIV/0!</v>
      </c>
      <c r="J74" s="241"/>
      <c r="K74" s="242"/>
      <c r="L74" s="61" t="e">
        <f t="shared" si="76"/>
        <v>#DIV/0!</v>
      </c>
      <c r="M74" s="8">
        <f>K74+G74</f>
        <v>0</v>
      </c>
      <c r="N74" s="8">
        <f>H74-K74</f>
        <v>0</v>
      </c>
      <c r="O74" s="63" t="e">
        <f>M74/F74</f>
        <v>#DIV/0!</v>
      </c>
      <c r="Q74" s="8"/>
      <c r="R74" s="8">
        <f t="shared" si="82"/>
        <v>0</v>
      </c>
      <c r="S74" s="65">
        <f t="shared" ref="S74" si="84">+N74+C74+Q74+R74</f>
        <v>0</v>
      </c>
      <c r="T74" s="66" t="e">
        <f t="shared" si="77"/>
        <v>#DIV/0!</v>
      </c>
      <c r="V74" s="8"/>
      <c r="W74" s="8"/>
      <c r="X74" s="8"/>
      <c r="Y74" s="67"/>
      <c r="Z74" s="8"/>
      <c r="AA74" s="8"/>
      <c r="AB74" s="8"/>
    </row>
    <row r="75" spans="1:28" x14ac:dyDescent="0.25">
      <c r="A75" s="68"/>
      <c r="B75" s="69"/>
      <c r="C75" s="6"/>
      <c r="D75" s="187"/>
      <c r="E75" s="187"/>
      <c r="F75" s="6"/>
      <c r="G75" s="187"/>
      <c r="H75" s="187"/>
      <c r="I75" s="188"/>
      <c r="J75" s="240"/>
      <c r="K75" s="189"/>
      <c r="L75" s="50"/>
      <c r="M75" s="6"/>
      <c r="N75" s="6"/>
      <c r="O75" s="52"/>
      <c r="Q75" s="6"/>
      <c r="R75" s="6"/>
      <c r="S75" s="51"/>
      <c r="T75" s="54"/>
      <c r="V75" s="6"/>
      <c r="W75" s="6"/>
      <c r="X75" s="6"/>
      <c r="Y75" s="51"/>
      <c r="Z75" s="6"/>
      <c r="AA75" s="6"/>
      <c r="AB75" s="6"/>
    </row>
    <row r="76" spans="1:28" x14ac:dyDescent="0.25">
      <c r="A76" s="55" t="s">
        <v>54</v>
      </c>
      <c r="B76" s="49" t="s">
        <v>55</v>
      </c>
      <c r="C76" s="7">
        <f>SUM(C77:C79)</f>
        <v>-21851586.044</v>
      </c>
      <c r="D76" s="192">
        <f>SUM(D77:D79)</f>
        <v>7427650</v>
      </c>
      <c r="E76" s="192">
        <f>SUM(E77:E79)</f>
        <v>52650362</v>
      </c>
      <c r="F76" s="56">
        <f>D76+E76</f>
        <v>60078012</v>
      </c>
      <c r="G76" s="190">
        <f>SUM(G77:G79)</f>
        <v>5034402.8599999994</v>
      </c>
      <c r="H76" s="190">
        <f>F76-G76</f>
        <v>55043609.140000001</v>
      </c>
      <c r="I76" s="174">
        <f>G76/F76</f>
        <v>8.379776048515053E-2</v>
      </c>
      <c r="J76" s="190">
        <f>SUM(J77:J79)</f>
        <v>25142278.75</v>
      </c>
      <c r="K76" s="190">
        <f>SUM(K77:K79)</f>
        <v>117160</v>
      </c>
      <c r="L76" s="57">
        <f t="shared" ref="L76:L79" si="85">(K76+J76)/F76</f>
        <v>0.42044398456460241</v>
      </c>
      <c r="M76" s="56">
        <f>K76+G76+J76</f>
        <v>30293841.609999999</v>
      </c>
      <c r="N76" s="56">
        <f>H76-K76-J76</f>
        <v>29784170.390000001</v>
      </c>
      <c r="O76" s="57">
        <f>M76/F76</f>
        <v>0.50424174504975294</v>
      </c>
      <c r="P76" s="58"/>
      <c r="Q76" s="56">
        <f>SUM(Q77:Q79)</f>
        <v>0</v>
      </c>
      <c r="R76" s="56">
        <f>SUM(R77:R79)</f>
        <v>0</v>
      </c>
      <c r="S76" s="59">
        <f>+N76+C76+Q76+R76</f>
        <v>7932584.3460000008</v>
      </c>
      <c r="T76" s="57">
        <f>+M76/(Q76+F76+R76+C76)</f>
        <v>0.79248427893492601</v>
      </c>
      <c r="V76" s="7">
        <f>SUM(V77:V79)</f>
        <v>0</v>
      </c>
      <c r="W76" s="7">
        <f>SUM(W77:W79)</f>
        <v>3065060</v>
      </c>
      <c r="X76" s="7">
        <f>SUM(X77:X79)</f>
        <v>0</v>
      </c>
      <c r="Y76" s="51"/>
      <c r="Z76" s="7">
        <f>SUM(Z77:Z79)</f>
        <v>0</v>
      </c>
      <c r="AA76" s="7">
        <f>SUM(AA77:AA79)</f>
        <v>0</v>
      </c>
      <c r="AB76" s="7">
        <f>SUM(AB77:AB79)</f>
        <v>0</v>
      </c>
    </row>
    <row r="77" spans="1:28" s="64" customFormat="1" ht="12.75" x14ac:dyDescent="0.2">
      <c r="A77" s="60" t="s">
        <v>31</v>
      </c>
      <c r="B77" s="69"/>
      <c r="C77" s="8">
        <f>April!N77</f>
        <v>252970.20600000012</v>
      </c>
      <c r="D77" s="191"/>
      <c r="E77" s="191"/>
      <c r="F77" s="8">
        <f>D77+E77</f>
        <v>0</v>
      </c>
      <c r="G77" s="191">
        <f>1322026.1-3250</f>
        <v>1318776.1000000001</v>
      </c>
      <c r="H77" s="191">
        <f>F77-G77</f>
        <v>-1318776.1000000001</v>
      </c>
      <c r="I77" s="175" t="e">
        <f>G77/F77</f>
        <v>#DIV/0!</v>
      </c>
      <c r="J77" s="241"/>
      <c r="K77" s="242"/>
      <c r="L77" s="61" t="e">
        <f t="shared" si="85"/>
        <v>#DIV/0!</v>
      </c>
      <c r="M77" s="8">
        <f>K77+G77+J77</f>
        <v>1318776.1000000001</v>
      </c>
      <c r="N77" s="8">
        <f>H77-K77-J77</f>
        <v>-1318776.1000000001</v>
      </c>
      <c r="O77" s="63" t="e">
        <f>M77/F77</f>
        <v>#DIV/0!</v>
      </c>
      <c r="Q77" s="8"/>
      <c r="R77" s="8">
        <f>+X77+AB77</f>
        <v>0</v>
      </c>
      <c r="S77" s="65">
        <f>+N77+C77+Q77+R77</f>
        <v>-1065805.8939999999</v>
      </c>
      <c r="T77" s="66">
        <f t="shared" ref="T77:T79" si="86">+M77/(Q77+F77+R77+C77)</f>
        <v>5.2131676724017035</v>
      </c>
      <c r="V77" s="8"/>
      <c r="W77" s="8">
        <v>1102000</v>
      </c>
      <c r="X77" s="8"/>
      <c r="Y77" s="67"/>
      <c r="Z77" s="8"/>
      <c r="AA77" s="8"/>
      <c r="AB77" s="8"/>
    </row>
    <row r="78" spans="1:28" s="64" customFormat="1" ht="12.75" x14ac:dyDescent="0.2">
      <c r="A78" s="60" t="s">
        <v>32</v>
      </c>
      <c r="B78" s="69"/>
      <c r="C78" s="8">
        <f>April!N78</f>
        <v>-22104556.25</v>
      </c>
      <c r="D78" s="191">
        <v>7427650</v>
      </c>
      <c r="E78" s="191">
        <v>52650362</v>
      </c>
      <c r="F78" s="8">
        <f t="shared" ref="F78:F79" si="87">D78+E78</f>
        <v>60078012</v>
      </c>
      <c r="G78" s="191">
        <v>3715626.76</v>
      </c>
      <c r="H78" s="191">
        <f>F78-G78</f>
        <v>56362385.240000002</v>
      </c>
      <c r="I78" s="175">
        <f>G78/F78</f>
        <v>6.1846699587862528E-2</v>
      </c>
      <c r="J78" s="241">
        <v>25142278.75</v>
      </c>
      <c r="K78" s="242">
        <v>117160</v>
      </c>
      <c r="L78" s="61">
        <f t="shared" si="85"/>
        <v>0.42044398456460241</v>
      </c>
      <c r="M78" s="8">
        <f t="shared" ref="M78:M79" si="88">K78+G78+J78</f>
        <v>28975065.509999998</v>
      </c>
      <c r="N78" s="8">
        <f t="shared" ref="N78:N79" si="89">H78-K78-J78</f>
        <v>31102946.490000002</v>
      </c>
      <c r="O78" s="63">
        <f>M78/F78</f>
        <v>0.48229068415246495</v>
      </c>
      <c r="Q78" s="8"/>
      <c r="R78" s="8">
        <f t="shared" ref="R78:R79" si="90">+X78+AB78</f>
        <v>0</v>
      </c>
      <c r="S78" s="65">
        <f t="shared" ref="S78:S79" si="91">+N78+C78+Q78+R78</f>
        <v>8998390.2400000021</v>
      </c>
      <c r="T78" s="66">
        <f t="shared" si="86"/>
        <v>0.76303472880526546</v>
      </c>
      <c r="V78" s="8"/>
      <c r="W78" s="8">
        <v>1963060</v>
      </c>
      <c r="X78" s="8"/>
      <c r="Y78" s="67"/>
      <c r="Z78" s="8"/>
      <c r="AA78" s="8"/>
      <c r="AB78" s="8"/>
    </row>
    <row r="79" spans="1:28" s="64" customFormat="1" ht="12.75" x14ac:dyDescent="0.2">
      <c r="A79" s="60" t="s">
        <v>33</v>
      </c>
      <c r="B79" s="69"/>
      <c r="C79" s="8">
        <f>April!N79</f>
        <v>0</v>
      </c>
      <c r="D79" s="191">
        <f t="shared" ref="D79" si="92">W79+AA79</f>
        <v>0</v>
      </c>
      <c r="E79" s="191"/>
      <c r="F79" s="8">
        <f t="shared" si="87"/>
        <v>0</v>
      </c>
      <c r="G79" s="191"/>
      <c r="H79" s="191">
        <f>F79-G79</f>
        <v>0</v>
      </c>
      <c r="I79" s="175" t="e">
        <f>G79/F79</f>
        <v>#DIV/0!</v>
      </c>
      <c r="J79" s="241"/>
      <c r="K79" s="242"/>
      <c r="L79" s="61" t="e">
        <f t="shared" si="85"/>
        <v>#DIV/0!</v>
      </c>
      <c r="M79" s="8">
        <f t="shared" si="88"/>
        <v>0</v>
      </c>
      <c r="N79" s="8">
        <f t="shared" si="89"/>
        <v>0</v>
      </c>
      <c r="O79" s="63" t="e">
        <f>M79/F79</f>
        <v>#DIV/0!</v>
      </c>
      <c r="Q79" s="8"/>
      <c r="R79" s="8">
        <f t="shared" si="90"/>
        <v>0</v>
      </c>
      <c r="S79" s="65">
        <f t="shared" si="91"/>
        <v>0</v>
      </c>
      <c r="T79" s="66" t="e">
        <f t="shared" si="86"/>
        <v>#DIV/0!</v>
      </c>
      <c r="V79" s="8"/>
      <c r="W79" s="8"/>
      <c r="X79" s="8"/>
      <c r="Y79" s="67"/>
      <c r="Z79" s="8"/>
      <c r="AA79" s="8"/>
      <c r="AB79" s="8"/>
    </row>
    <row r="80" spans="1:28" s="64" customFormat="1" ht="12.75" x14ac:dyDescent="0.2">
      <c r="A80" s="60"/>
      <c r="B80" s="69"/>
      <c r="C80" s="8"/>
      <c r="D80" s="191"/>
      <c r="E80" s="191"/>
      <c r="F80" s="8"/>
      <c r="G80" s="191"/>
      <c r="H80" s="191"/>
      <c r="I80" s="175"/>
      <c r="J80" s="241"/>
      <c r="K80" s="242"/>
      <c r="L80" s="61"/>
      <c r="M80" s="8"/>
      <c r="N80" s="8"/>
      <c r="O80" s="63"/>
      <c r="Q80" s="8"/>
      <c r="R80" s="8"/>
      <c r="S80" s="65"/>
      <c r="T80" s="66"/>
      <c r="V80" s="8"/>
      <c r="W80" s="8"/>
      <c r="X80" s="8"/>
      <c r="Y80" s="67"/>
      <c r="Z80" s="8"/>
      <c r="AA80" s="8"/>
      <c r="AB80" s="8"/>
    </row>
    <row r="81" spans="1:31" s="228" customFormat="1" ht="30" x14ac:dyDescent="0.25">
      <c r="A81" s="199" t="s">
        <v>169</v>
      </c>
      <c r="B81" s="200" t="s">
        <v>170</v>
      </c>
      <c r="C81" s="201">
        <f>SUM(C82:C84)</f>
        <v>11534256.68</v>
      </c>
      <c r="D81" s="201"/>
      <c r="E81" s="201">
        <f>SUM(E82:E84)</f>
        <v>2429860</v>
      </c>
      <c r="F81" s="202">
        <f>SUM(F82:F84)</f>
        <v>2429860</v>
      </c>
      <c r="G81" s="201">
        <f>SUM(G82:G84)</f>
        <v>202218.58</v>
      </c>
      <c r="H81" s="201">
        <f>SUM(H82:H84)</f>
        <v>2227641.42</v>
      </c>
      <c r="I81" s="203">
        <f>G81/F81</f>
        <v>8.3222317335155102E-2</v>
      </c>
      <c r="J81" s="204">
        <f>SUM(J82:J84)</f>
        <v>107976.44</v>
      </c>
      <c r="K81" s="205">
        <f>SUM(K83)</f>
        <v>0</v>
      </c>
      <c r="L81" s="203"/>
      <c r="M81" s="201">
        <f>SUM(M82:M84)</f>
        <v>310195.02</v>
      </c>
      <c r="N81" s="201">
        <f>SUM(N82:N84)</f>
        <v>2119664.98</v>
      </c>
      <c r="O81" s="206">
        <f>O83</f>
        <v>0.12765962648053797</v>
      </c>
      <c r="P81" s="207"/>
      <c r="Q81" s="201"/>
      <c r="R81" s="201"/>
      <c r="S81" s="205">
        <f>S83</f>
        <v>13653921.66</v>
      </c>
      <c r="T81" s="57">
        <f>+M81/(Q81+F81+R81+C81)</f>
        <v>2.2213723009366894E-2</v>
      </c>
      <c r="U81" s="226"/>
      <c r="V81" s="202"/>
      <c r="W81" s="202"/>
      <c r="X81" s="202"/>
      <c r="Y81" s="227"/>
      <c r="Z81" s="202"/>
      <c r="AA81" s="202"/>
      <c r="AB81" s="202"/>
      <c r="AC81" s="226"/>
      <c r="AD81" s="226"/>
      <c r="AE81" s="226"/>
    </row>
    <row r="82" spans="1:31" s="229" customFormat="1" ht="12.75" hidden="1" x14ac:dyDescent="0.2">
      <c r="A82" s="212" t="s">
        <v>31</v>
      </c>
      <c r="B82" s="213"/>
      <c r="C82" s="214"/>
      <c r="D82" s="214"/>
      <c r="E82" s="214"/>
      <c r="F82" s="191"/>
      <c r="G82" s="214"/>
      <c r="H82" s="214"/>
      <c r="I82" s="215"/>
      <c r="J82" s="216"/>
      <c r="K82" s="243"/>
      <c r="L82" s="215"/>
      <c r="M82" s="214"/>
      <c r="N82" s="214"/>
      <c r="O82" s="217"/>
      <c r="P82" s="218"/>
      <c r="Q82" s="214"/>
      <c r="R82" s="214"/>
      <c r="S82" s="205"/>
      <c r="T82" s="203"/>
      <c r="U82" s="209"/>
      <c r="V82" s="191"/>
      <c r="W82" s="191"/>
      <c r="X82" s="191"/>
      <c r="Y82" s="210"/>
      <c r="Z82" s="191"/>
      <c r="AA82" s="191"/>
      <c r="AB82" s="191"/>
      <c r="AC82" s="209"/>
      <c r="AD82" s="209"/>
      <c r="AE82" s="209"/>
    </row>
    <row r="83" spans="1:31" s="229" customFormat="1" ht="12.75" x14ac:dyDescent="0.2">
      <c r="A83" s="212" t="s">
        <v>32</v>
      </c>
      <c r="B83" s="213"/>
      <c r="C83" s="214">
        <f>April!S83</f>
        <v>11534256.68</v>
      </c>
      <c r="D83" s="214"/>
      <c r="E83" s="214">
        <v>2429860</v>
      </c>
      <c r="F83" s="191">
        <f>SUM(E83)</f>
        <v>2429860</v>
      </c>
      <c r="G83" s="214">
        <v>202218.58</v>
      </c>
      <c r="H83" s="214">
        <f>F83-G83</f>
        <v>2227641.42</v>
      </c>
      <c r="I83" s="215">
        <f>G83/F83</f>
        <v>8.3222317335155102E-2</v>
      </c>
      <c r="J83" s="216">
        <v>107976.44</v>
      </c>
      <c r="K83" s="243"/>
      <c r="L83" s="215"/>
      <c r="M83" s="214">
        <f>K83+J83+G83</f>
        <v>310195.02</v>
      </c>
      <c r="N83" s="214">
        <f>F83-G83-J83-K83</f>
        <v>2119664.98</v>
      </c>
      <c r="O83" s="217">
        <f>M83/F83</f>
        <v>0.12765962648053797</v>
      </c>
      <c r="P83" s="218"/>
      <c r="Q83" s="214"/>
      <c r="R83" s="214"/>
      <c r="S83" s="65">
        <f t="shared" ref="S83" si="93">+N83+C83+Q83+R83</f>
        <v>13653921.66</v>
      </c>
      <c r="T83" s="66">
        <f t="shared" ref="T83" si="94">+M83/(Q83+F83+R83+C83)</f>
        <v>2.2213723009366894E-2</v>
      </c>
      <c r="U83" s="209"/>
      <c r="V83" s="191"/>
      <c r="W83" s="191"/>
      <c r="X83" s="191"/>
      <c r="Y83" s="210"/>
      <c r="Z83" s="191"/>
      <c r="AA83" s="191"/>
      <c r="AB83" s="191"/>
      <c r="AC83" s="209"/>
      <c r="AD83" s="209"/>
      <c r="AE83" s="209"/>
    </row>
    <row r="84" spans="1:31" s="225" customFormat="1" hidden="1" x14ac:dyDescent="0.25">
      <c r="A84" s="212" t="s">
        <v>33</v>
      </c>
      <c r="B84" s="213"/>
      <c r="C84" s="219"/>
      <c r="D84" s="219"/>
      <c r="E84" s="219"/>
      <c r="F84" s="187"/>
      <c r="G84" s="219"/>
      <c r="H84" s="219"/>
      <c r="I84" s="220"/>
      <c r="J84" s="221"/>
      <c r="K84" s="189"/>
      <c r="L84" s="220"/>
      <c r="M84" s="219"/>
      <c r="N84" s="222"/>
      <c r="O84" s="223"/>
      <c r="P84" s="193"/>
      <c r="Q84" s="219"/>
      <c r="R84" s="219"/>
      <c r="S84" s="189"/>
      <c r="T84" s="224"/>
      <c r="U84" s="193"/>
      <c r="V84" s="187"/>
      <c r="W84" s="187"/>
      <c r="X84" s="187"/>
      <c r="Y84" s="189"/>
      <c r="Z84" s="187"/>
      <c r="AA84" s="187"/>
      <c r="AB84" s="187"/>
      <c r="AC84" s="193"/>
      <c r="AD84" s="193"/>
      <c r="AE84" s="193"/>
    </row>
    <row r="85" spans="1:31" x14ac:dyDescent="0.25">
      <c r="A85" s="68"/>
      <c r="B85" s="69"/>
      <c r="C85" s="6"/>
      <c r="D85" s="187"/>
      <c r="E85" s="187"/>
      <c r="F85" s="6"/>
      <c r="G85" s="187"/>
      <c r="H85" s="187"/>
      <c r="I85" s="188"/>
      <c r="J85" s="240"/>
      <c r="K85" s="189"/>
      <c r="L85" s="50"/>
      <c r="M85" s="6"/>
      <c r="N85" s="6"/>
      <c r="O85" s="52"/>
      <c r="Q85" s="6"/>
      <c r="R85" s="6"/>
      <c r="S85" s="51"/>
      <c r="T85" s="54"/>
      <c r="V85" s="6"/>
      <c r="W85" s="6"/>
      <c r="X85" s="6"/>
      <c r="Y85" s="51"/>
      <c r="Z85" s="6"/>
      <c r="AA85" s="6"/>
      <c r="AB85" s="6"/>
    </row>
    <row r="86" spans="1:31" s="24" customFormat="1" x14ac:dyDescent="0.25">
      <c r="A86" s="71" t="s">
        <v>56</v>
      </c>
      <c r="B86" s="49"/>
      <c r="C86" s="7">
        <f>SUM(C87:C90)</f>
        <v>-9869731.4539999999</v>
      </c>
      <c r="D86" s="192">
        <f>SUM(D87:D90)</f>
        <v>7427650</v>
      </c>
      <c r="E86" s="192">
        <f>SUM(E87:E90)</f>
        <v>71003784.280000001</v>
      </c>
      <c r="F86" s="7">
        <f>D86+E86</f>
        <v>78431434.280000001</v>
      </c>
      <c r="G86" s="192">
        <f>SUM(G87:G90)</f>
        <v>22743072.039999999</v>
      </c>
      <c r="H86" s="190">
        <f>F86-G86</f>
        <v>55688362.240000002</v>
      </c>
      <c r="I86" s="174">
        <f>G86/F86</f>
        <v>0.28997394028021078</v>
      </c>
      <c r="J86" s="192">
        <f>SUM(J87:J90)</f>
        <v>25779599.18</v>
      </c>
      <c r="K86" s="192">
        <f>SUM(K87:K90)</f>
        <v>216851.76</v>
      </c>
      <c r="L86" s="57">
        <f t="shared" ref="L86:L90" si="95">(K86+J86)/F86</f>
        <v>0.33145448860711568</v>
      </c>
      <c r="M86" s="7">
        <f>K86+G86+J86</f>
        <v>48739522.980000004</v>
      </c>
      <c r="N86" s="7">
        <f>H86-K86-J86</f>
        <v>29691911.300000004</v>
      </c>
      <c r="O86" s="72">
        <f>M86/F86</f>
        <v>0.62142842888732652</v>
      </c>
      <c r="Q86" s="7">
        <f>SUM(Q87:Q90)</f>
        <v>0</v>
      </c>
      <c r="R86" s="7">
        <f>SUM(R87:R90)</f>
        <v>0</v>
      </c>
      <c r="S86" s="59">
        <f>+N86+C86+Q86+R86</f>
        <v>19822179.846000005</v>
      </c>
      <c r="T86" s="57">
        <f t="shared" ref="T86:T90" si="96">+M86/(Q86+F86+R86+C86)</f>
        <v>0.71088553771329288</v>
      </c>
      <c r="V86" s="7">
        <f>SUM(V87:V90)</f>
        <v>0</v>
      </c>
      <c r="W86" s="7">
        <f>SUM(W87:W90)</f>
        <v>3065060</v>
      </c>
      <c r="X86" s="7">
        <f>SUM(X87:X90)</f>
        <v>0</v>
      </c>
      <c r="Y86" s="45"/>
      <c r="Z86" s="7">
        <f>SUM(Z87:Z90)</f>
        <v>0</v>
      </c>
      <c r="AA86" s="7">
        <f>SUM(AA87:AA90)</f>
        <v>0</v>
      </c>
      <c r="AB86" s="7">
        <f>SUM(AB87:AB90)</f>
        <v>0</v>
      </c>
    </row>
    <row r="87" spans="1:31" s="24" customFormat="1" x14ac:dyDescent="0.25">
      <c r="A87" s="48" t="s">
        <v>31</v>
      </c>
      <c r="B87" s="49"/>
      <c r="C87" s="7">
        <f>+C71+C77</f>
        <v>4285879.9959999993</v>
      </c>
      <c r="D87" s="192">
        <f>+D71+D77</f>
        <v>0</v>
      </c>
      <c r="E87" s="192">
        <f>+E71+E77</f>
        <v>0</v>
      </c>
      <c r="F87" s="7">
        <f>D87+E87</f>
        <v>0</v>
      </c>
      <c r="G87" s="192">
        <f>G77+G71</f>
        <v>16358779.389999999</v>
      </c>
      <c r="H87" s="190">
        <f>F87-G87</f>
        <v>-16358779.389999999</v>
      </c>
      <c r="I87" s="174" t="e">
        <f>G87/F87</f>
        <v>#DIV/0!</v>
      </c>
      <c r="J87" s="192">
        <f>+J71+J77</f>
        <v>0</v>
      </c>
      <c r="K87" s="192">
        <f>+K71+K77</f>
        <v>33960.04</v>
      </c>
      <c r="L87" s="57" t="e">
        <f t="shared" si="95"/>
        <v>#DIV/0!</v>
      </c>
      <c r="M87" s="7">
        <f>K87+G87+J87</f>
        <v>16392739.429999998</v>
      </c>
      <c r="N87" s="7">
        <f t="shared" ref="N87:N90" si="97">H87-K87-J87</f>
        <v>-16392739.429999998</v>
      </c>
      <c r="O87" s="72" t="e">
        <f>M87/F87</f>
        <v>#DIV/0!</v>
      </c>
      <c r="Q87" s="7">
        <f>+Q71+Q77</f>
        <v>0</v>
      </c>
      <c r="R87" s="7">
        <f>+R71+R77</f>
        <v>0</v>
      </c>
      <c r="S87" s="59">
        <f>+N87+C87+Q87+R87</f>
        <v>-12106859.433999998</v>
      </c>
      <c r="T87" s="57">
        <f t="shared" si="96"/>
        <v>3.8248246440169344</v>
      </c>
      <c r="V87" s="7">
        <f>+V71+V77</f>
        <v>0</v>
      </c>
      <c r="W87" s="7">
        <f>+W71+W77</f>
        <v>1102000</v>
      </c>
      <c r="X87" s="7">
        <f>+X71+X77</f>
        <v>0</v>
      </c>
      <c r="Y87" s="45"/>
      <c r="Z87" s="7">
        <f>+Z71+Z77</f>
        <v>0</v>
      </c>
      <c r="AA87" s="7">
        <f>+AA71+AA77</f>
        <v>0</v>
      </c>
      <c r="AB87" s="7">
        <f>+AB71+AB77</f>
        <v>0</v>
      </c>
    </row>
    <row r="88" spans="1:31" s="24" customFormat="1" x14ac:dyDescent="0.25">
      <c r="A88" s="48" t="s">
        <v>32</v>
      </c>
      <c r="B88" s="49"/>
      <c r="C88" s="7">
        <f>C72+C78+C83</f>
        <v>-14155611.449999999</v>
      </c>
      <c r="D88" s="192">
        <f>D72+D78</f>
        <v>7427650</v>
      </c>
      <c r="E88" s="192">
        <f>E72+E78+E83</f>
        <v>71003784.280000001</v>
      </c>
      <c r="F88" s="7">
        <f>D88+E88</f>
        <v>78431434.280000001</v>
      </c>
      <c r="G88" s="192">
        <f>G78+G72+G83</f>
        <v>6384292.6500000004</v>
      </c>
      <c r="H88" s="190">
        <f>F88-G88</f>
        <v>72047141.629999995</v>
      </c>
      <c r="I88" s="174">
        <f>G88/F88</f>
        <v>8.1399667220263927E-2</v>
      </c>
      <c r="J88" s="192">
        <f>J72+J78+J81</f>
        <v>25779599.18</v>
      </c>
      <c r="K88" s="192">
        <f>K72+K78</f>
        <v>182891.72</v>
      </c>
      <c r="L88" s="57">
        <f t="shared" si="95"/>
        <v>0.33102149843790918</v>
      </c>
      <c r="M88" s="7">
        <f t="shared" ref="M88:M90" si="98">K88+G88+J88</f>
        <v>32346783.550000001</v>
      </c>
      <c r="N88" s="7">
        <f t="shared" si="97"/>
        <v>46084650.729999997</v>
      </c>
      <c r="O88" s="72">
        <f>M88/F88</f>
        <v>0.41242116565817316</v>
      </c>
      <c r="Q88" s="7">
        <f>Q72+Q78</f>
        <v>0</v>
      </c>
      <c r="R88" s="7">
        <f>R72+R78</f>
        <v>0</v>
      </c>
      <c r="S88" s="59">
        <f t="shared" ref="S88:S90" si="99">+N88+C88+Q88+R88</f>
        <v>31929039.279999997</v>
      </c>
      <c r="T88" s="57">
        <f t="shared" si="96"/>
        <v>0.5032496221098941</v>
      </c>
      <c r="V88" s="7">
        <f>V72+V78</f>
        <v>0</v>
      </c>
      <c r="W88" s="7">
        <f>W72+W78</f>
        <v>1963060</v>
      </c>
      <c r="X88" s="7">
        <f>X72+X78</f>
        <v>0</v>
      </c>
      <c r="Y88" s="45"/>
      <c r="Z88" s="7">
        <f>Z72+Z78</f>
        <v>0</v>
      </c>
      <c r="AA88" s="7">
        <f>AA72+AA78</f>
        <v>0</v>
      </c>
      <c r="AB88" s="7">
        <f>AB72+AB78</f>
        <v>0</v>
      </c>
    </row>
    <row r="89" spans="1:31" s="24" customFormat="1" hidden="1" x14ac:dyDescent="0.25">
      <c r="A89" s="48" t="s">
        <v>53</v>
      </c>
      <c r="B89" s="49"/>
      <c r="C89" s="7">
        <f>C73</f>
        <v>0</v>
      </c>
      <c r="D89" s="192">
        <f>D73</f>
        <v>0</v>
      </c>
      <c r="E89" s="192">
        <f>E73</f>
        <v>0</v>
      </c>
      <c r="F89" s="7">
        <f>D89+E89</f>
        <v>0</v>
      </c>
      <c r="G89" s="192">
        <f>G73</f>
        <v>0</v>
      </c>
      <c r="H89" s="190">
        <f>F89-G89</f>
        <v>0</v>
      </c>
      <c r="I89" s="174" t="e">
        <f>G89/F89</f>
        <v>#DIV/0!</v>
      </c>
      <c r="J89" s="192">
        <f>J73</f>
        <v>0</v>
      </c>
      <c r="K89" s="192">
        <f>K73</f>
        <v>0</v>
      </c>
      <c r="L89" s="57" t="e">
        <f t="shared" si="95"/>
        <v>#DIV/0!</v>
      </c>
      <c r="M89" s="7">
        <f t="shared" si="98"/>
        <v>0</v>
      </c>
      <c r="N89" s="7">
        <f t="shared" si="97"/>
        <v>0</v>
      </c>
      <c r="O89" s="72" t="e">
        <f>M89/F89</f>
        <v>#DIV/0!</v>
      </c>
      <c r="Q89" s="7">
        <f>Q73</f>
        <v>0</v>
      </c>
      <c r="R89" s="7">
        <f>R73</f>
        <v>0</v>
      </c>
      <c r="S89" s="59">
        <f t="shared" si="99"/>
        <v>0</v>
      </c>
      <c r="T89" s="57" t="e">
        <f t="shared" si="96"/>
        <v>#DIV/0!</v>
      </c>
      <c r="V89" s="7">
        <f>V73</f>
        <v>0</v>
      </c>
      <c r="W89" s="7">
        <f>W73</f>
        <v>0</v>
      </c>
      <c r="X89" s="7">
        <f>X73</f>
        <v>0</v>
      </c>
      <c r="Y89" s="45"/>
      <c r="Z89" s="7">
        <f>Z73</f>
        <v>0</v>
      </c>
      <c r="AA89" s="7">
        <f>AA73</f>
        <v>0</v>
      </c>
      <c r="AB89" s="7">
        <f>AB73</f>
        <v>0</v>
      </c>
    </row>
    <row r="90" spans="1:31" s="24" customFormat="1" hidden="1" x14ac:dyDescent="0.25">
      <c r="A90" s="48" t="s">
        <v>33</v>
      </c>
      <c r="B90" s="49"/>
      <c r="C90" s="7">
        <f>C74+C79</f>
        <v>0</v>
      </c>
      <c r="D90" s="192">
        <f>D74+D79</f>
        <v>0</v>
      </c>
      <c r="E90" s="192">
        <f>E74+E79</f>
        <v>0</v>
      </c>
      <c r="F90" s="7">
        <f>D90+E90</f>
        <v>0</v>
      </c>
      <c r="G90" s="192">
        <f>G74+G79</f>
        <v>0</v>
      </c>
      <c r="H90" s="190">
        <f>F90-G90</f>
        <v>0</v>
      </c>
      <c r="I90" s="174" t="e">
        <f>G90/F90</f>
        <v>#DIV/0!</v>
      </c>
      <c r="J90" s="192">
        <f>J74+J79</f>
        <v>0</v>
      </c>
      <c r="K90" s="192">
        <f>K74+K79</f>
        <v>0</v>
      </c>
      <c r="L90" s="57" t="e">
        <f t="shared" si="95"/>
        <v>#DIV/0!</v>
      </c>
      <c r="M90" s="7">
        <f t="shared" si="98"/>
        <v>0</v>
      </c>
      <c r="N90" s="7">
        <f t="shared" si="97"/>
        <v>0</v>
      </c>
      <c r="O90" s="72" t="e">
        <f>M90/F90</f>
        <v>#DIV/0!</v>
      </c>
      <c r="Q90" s="7">
        <f>Q74+Q79</f>
        <v>0</v>
      </c>
      <c r="R90" s="7">
        <f>R74+R79</f>
        <v>0</v>
      </c>
      <c r="S90" s="59">
        <f t="shared" si="99"/>
        <v>0</v>
      </c>
      <c r="T90" s="57" t="e">
        <f t="shared" si="96"/>
        <v>#DIV/0!</v>
      </c>
      <c r="V90" s="7">
        <f>V74+V79</f>
        <v>0</v>
      </c>
      <c r="W90" s="7">
        <f>W74+W79</f>
        <v>0</v>
      </c>
      <c r="X90" s="7">
        <f>X74+X79</f>
        <v>0</v>
      </c>
      <c r="Y90" s="45"/>
      <c r="Z90" s="7">
        <f>Z74+Z79</f>
        <v>0</v>
      </c>
      <c r="AA90" s="7">
        <f>AA74+AA79</f>
        <v>0</v>
      </c>
      <c r="AB90" s="7">
        <f>AB74+AB79</f>
        <v>0</v>
      </c>
    </row>
    <row r="91" spans="1:31" x14ac:dyDescent="0.25">
      <c r="A91" s="68"/>
      <c r="B91" s="69"/>
      <c r="C91" s="6"/>
      <c r="D91" s="187"/>
      <c r="E91" s="187"/>
      <c r="F91" s="6"/>
      <c r="G91" s="187"/>
      <c r="H91" s="187"/>
      <c r="I91" s="188"/>
      <c r="J91" s="240"/>
      <c r="K91" s="189"/>
      <c r="L91" s="50"/>
      <c r="M91" s="6"/>
      <c r="N91" s="6"/>
      <c r="O91" s="52"/>
      <c r="Q91" s="6"/>
      <c r="R91" s="6"/>
      <c r="S91" s="51"/>
      <c r="T91" s="54"/>
      <c r="V91" s="6"/>
      <c r="W91" s="6"/>
      <c r="X91" s="6"/>
      <c r="Y91" s="51"/>
      <c r="Z91" s="6"/>
      <c r="AA91" s="6"/>
      <c r="AB91" s="6"/>
    </row>
    <row r="92" spans="1:31" ht="30" x14ac:dyDescent="0.25">
      <c r="A92" s="75" t="s">
        <v>57</v>
      </c>
      <c r="B92" s="69"/>
      <c r="C92" s="6"/>
      <c r="D92" s="187"/>
      <c r="E92" s="187"/>
      <c r="F92" s="6"/>
      <c r="G92" s="187"/>
      <c r="H92" s="187"/>
      <c r="I92" s="188"/>
      <c r="J92" s="240"/>
      <c r="K92" s="189"/>
      <c r="L92" s="50"/>
      <c r="M92" s="6"/>
      <c r="N92" s="6"/>
      <c r="O92" s="52"/>
      <c r="Q92" s="6"/>
      <c r="R92" s="6"/>
      <c r="S92" s="51"/>
      <c r="T92" s="54"/>
      <c r="V92" s="6"/>
      <c r="W92" s="6"/>
      <c r="X92" s="6"/>
      <c r="Y92" s="51"/>
      <c r="Z92" s="6"/>
      <c r="AA92" s="6"/>
      <c r="AB92" s="6"/>
    </row>
    <row r="93" spans="1:31" x14ac:dyDescent="0.25">
      <c r="A93" s="68"/>
      <c r="B93" s="69"/>
      <c r="C93" s="6"/>
      <c r="D93" s="187"/>
      <c r="E93" s="187"/>
      <c r="F93" s="6"/>
      <c r="G93" s="187"/>
      <c r="H93" s="187"/>
      <c r="I93" s="188"/>
      <c r="J93" s="240"/>
      <c r="K93" s="189"/>
      <c r="L93" s="50"/>
      <c r="M93" s="6"/>
      <c r="N93" s="6"/>
      <c r="O93" s="52"/>
      <c r="Q93" s="6"/>
      <c r="R93" s="6"/>
      <c r="S93" s="51"/>
      <c r="T93" s="54"/>
      <c r="V93" s="6"/>
      <c r="W93" s="6"/>
      <c r="X93" s="6"/>
      <c r="Y93" s="51"/>
      <c r="Z93" s="6"/>
      <c r="AA93" s="6"/>
      <c r="AB93" s="6"/>
    </row>
    <row r="94" spans="1:31" x14ac:dyDescent="0.25">
      <c r="A94" s="48" t="s">
        <v>58</v>
      </c>
      <c r="B94" s="49"/>
      <c r="C94" s="6"/>
      <c r="D94" s="187"/>
      <c r="E94" s="187"/>
      <c r="F94" s="6"/>
      <c r="G94" s="187"/>
      <c r="H94" s="187"/>
      <c r="I94" s="188"/>
      <c r="J94" s="240"/>
      <c r="K94" s="189"/>
      <c r="L94" s="50"/>
      <c r="M94" s="6"/>
      <c r="N94" s="6"/>
      <c r="O94" s="52"/>
      <c r="Q94" s="6"/>
      <c r="R94" s="6"/>
      <c r="S94" s="51"/>
      <c r="T94" s="54"/>
      <c r="V94" s="6"/>
      <c r="W94" s="6"/>
      <c r="X94" s="6"/>
      <c r="Y94" s="51"/>
      <c r="Z94" s="6"/>
      <c r="AA94" s="6"/>
      <c r="AB94" s="6"/>
    </row>
    <row r="95" spans="1:31" x14ac:dyDescent="0.25">
      <c r="A95" s="48"/>
      <c r="B95" s="49"/>
      <c r="C95" s="6"/>
      <c r="D95" s="187"/>
      <c r="E95" s="187"/>
      <c r="F95" s="6"/>
      <c r="G95" s="187"/>
      <c r="H95" s="187"/>
      <c r="I95" s="188"/>
      <c r="J95" s="240"/>
      <c r="K95" s="189"/>
      <c r="L95" s="50"/>
      <c r="M95" s="6"/>
      <c r="N95" s="6"/>
      <c r="O95" s="52"/>
      <c r="Q95" s="6"/>
      <c r="R95" s="6"/>
      <c r="S95" s="51"/>
      <c r="T95" s="54"/>
      <c r="V95" s="6"/>
      <c r="W95" s="6"/>
      <c r="X95" s="6"/>
      <c r="Y95" s="51"/>
      <c r="Z95" s="6"/>
      <c r="AA95" s="6"/>
      <c r="AB95" s="6"/>
    </row>
    <row r="96" spans="1:31" x14ac:dyDescent="0.25">
      <c r="A96" s="48" t="s">
        <v>59</v>
      </c>
      <c r="B96" s="49"/>
      <c r="C96" s="6"/>
      <c r="D96" s="187"/>
      <c r="E96" s="187"/>
      <c r="F96" s="6"/>
      <c r="G96" s="187"/>
      <c r="H96" s="187"/>
      <c r="I96" s="188"/>
      <c r="J96" s="240"/>
      <c r="K96" s="189"/>
      <c r="L96" s="50"/>
      <c r="M96" s="6"/>
      <c r="N96" s="6"/>
      <c r="O96" s="52"/>
      <c r="Q96" s="6"/>
      <c r="R96" s="6"/>
      <c r="S96" s="51"/>
      <c r="T96" s="54"/>
      <c r="V96" s="6"/>
      <c r="W96" s="6"/>
      <c r="X96" s="6"/>
      <c r="Y96" s="51"/>
      <c r="Z96" s="6"/>
      <c r="AA96" s="6"/>
      <c r="AB96" s="6"/>
    </row>
    <row r="97" spans="1:28" x14ac:dyDescent="0.25">
      <c r="A97" s="48"/>
      <c r="B97" s="49"/>
      <c r="C97" s="6"/>
      <c r="D97" s="187"/>
      <c r="E97" s="187"/>
      <c r="F97" s="6"/>
      <c r="G97" s="187"/>
      <c r="H97" s="187"/>
      <c r="I97" s="188"/>
      <c r="J97" s="240"/>
      <c r="K97" s="189"/>
      <c r="L97" s="50"/>
      <c r="M97" s="6"/>
      <c r="N97" s="6"/>
      <c r="O97" s="52"/>
      <c r="Q97" s="6"/>
      <c r="R97" s="6"/>
      <c r="S97" s="51"/>
      <c r="T97" s="54"/>
      <c r="V97" s="6"/>
      <c r="W97" s="6"/>
      <c r="X97" s="6"/>
      <c r="Y97" s="51"/>
      <c r="Z97" s="6"/>
      <c r="AA97" s="6"/>
      <c r="AB97" s="6"/>
    </row>
    <row r="98" spans="1:28" ht="30" x14ac:dyDescent="0.25">
      <c r="A98" s="55" t="s">
        <v>60</v>
      </c>
      <c r="B98" s="76" t="s">
        <v>61</v>
      </c>
      <c r="C98" s="7">
        <f>SUM(C99:C101)</f>
        <v>1155482.48</v>
      </c>
      <c r="D98" s="192">
        <f>SUM(D99:D101)</f>
        <v>3285770</v>
      </c>
      <c r="E98" s="192">
        <f>SUM(E99:E101)</f>
        <v>754709.33</v>
      </c>
      <c r="F98" s="56">
        <f>D98+E98</f>
        <v>4040479.33</v>
      </c>
      <c r="G98" s="190">
        <f>SUM(G99:G101)</f>
        <v>3071141.45</v>
      </c>
      <c r="H98" s="190">
        <f>F98-G98</f>
        <v>969337.87999999989</v>
      </c>
      <c r="I98" s="174">
        <f>G98/F98</f>
        <v>0.76009334516258997</v>
      </c>
      <c r="J98" s="190">
        <f>SUM(J99:J101)</f>
        <v>287872.33</v>
      </c>
      <c r="K98" s="190">
        <f>SUM(K99:K101)</f>
        <v>37644.080000000002</v>
      </c>
      <c r="L98" s="57">
        <f t="shared" ref="L98:L101" si="100">(K98+J98)/F98</f>
        <v>8.0563810234861422E-2</v>
      </c>
      <c r="M98" s="56">
        <f>K98+G98+J98</f>
        <v>3396657.8600000003</v>
      </c>
      <c r="N98" s="56">
        <f>H98-K98-J98</f>
        <v>643821.47</v>
      </c>
      <c r="O98" s="57">
        <f>M98/F98</f>
        <v>0.84065715539745134</v>
      </c>
      <c r="P98" s="58"/>
      <c r="Q98" s="56">
        <f>SUM(Q99:Q101)</f>
        <v>0</v>
      </c>
      <c r="R98" s="56">
        <f>SUM(R99:R101)</f>
        <v>0</v>
      </c>
      <c r="S98" s="59">
        <f>+N98+C98+Q98+R98</f>
        <v>1799303.95</v>
      </c>
      <c r="T98" s="57">
        <f>+M98/(Q98+F98+R98+C98)</f>
        <v>0.65371109030533847</v>
      </c>
      <c r="V98" s="7">
        <f>SUM(V99:V101)</f>
        <v>0</v>
      </c>
      <c r="W98" s="7">
        <f>SUM(W99:W101)</f>
        <v>3044344</v>
      </c>
      <c r="X98" s="7">
        <f>SUM(X99:X101)</f>
        <v>0</v>
      </c>
      <c r="Y98" s="51"/>
      <c r="Z98" s="7">
        <f>SUM(Z99:Z101)</f>
        <v>0</v>
      </c>
      <c r="AA98" s="7">
        <f>SUM(AA99:AA101)</f>
        <v>0</v>
      </c>
      <c r="AB98" s="7">
        <f>SUM(AB99:AB101)</f>
        <v>0</v>
      </c>
    </row>
    <row r="99" spans="1:28" s="64" customFormat="1" ht="12.75" x14ac:dyDescent="0.2">
      <c r="A99" s="60" t="s">
        <v>31</v>
      </c>
      <c r="B99" s="69"/>
      <c r="C99" s="8">
        <f>April!N99</f>
        <v>-780199.59</v>
      </c>
      <c r="D99" s="191"/>
      <c r="E99" s="191"/>
      <c r="F99" s="8">
        <f>D99+E99</f>
        <v>0</v>
      </c>
      <c r="G99" s="191">
        <f>1898222.4-3250</f>
        <v>1894972.4</v>
      </c>
      <c r="H99" s="191">
        <f>F99-G99</f>
        <v>-1894972.4</v>
      </c>
      <c r="I99" s="175" t="e">
        <f>G99/F99</f>
        <v>#DIV/0!</v>
      </c>
      <c r="J99" s="241"/>
      <c r="K99" s="242"/>
      <c r="L99" s="66" t="e">
        <f t="shared" si="100"/>
        <v>#DIV/0!</v>
      </c>
      <c r="M99" s="8">
        <f>K99+G99+J99</f>
        <v>1894972.4</v>
      </c>
      <c r="N99" s="8">
        <f>H99-K99-J99</f>
        <v>-1894972.4</v>
      </c>
      <c r="O99" s="63" t="e">
        <f>M99/F99</f>
        <v>#DIV/0!</v>
      </c>
      <c r="Q99" s="8"/>
      <c r="R99" s="8">
        <f>+X99+AB99</f>
        <v>0</v>
      </c>
      <c r="S99" s="65">
        <f>+N99+C99+Q99+R99</f>
        <v>-2675171.9899999998</v>
      </c>
      <c r="T99" s="66">
        <f t="shared" ref="T99:T101" si="101">+M99/(Q99+F99+R99+C99)</f>
        <v>-2.4288302945660352</v>
      </c>
      <c r="V99" s="8"/>
      <c r="W99" s="8">
        <f>57000+1421000</f>
        <v>1478000</v>
      </c>
      <c r="X99" s="8"/>
      <c r="Y99" s="67"/>
      <c r="Z99" s="8"/>
      <c r="AA99" s="8"/>
      <c r="AB99" s="8"/>
    </row>
    <row r="100" spans="1:28" s="64" customFormat="1" ht="12.75" x14ac:dyDescent="0.2">
      <c r="A100" s="60" t="s">
        <v>32</v>
      </c>
      <c r="B100" s="69"/>
      <c r="C100" s="8">
        <f>April!N100</f>
        <v>1935682.07</v>
      </c>
      <c r="D100" s="191">
        <v>3285770</v>
      </c>
      <c r="E100" s="191">
        <v>754709.33</v>
      </c>
      <c r="F100" s="8">
        <f t="shared" ref="F100:F101" si="102">D100+E100</f>
        <v>4040479.33</v>
      </c>
      <c r="G100" s="191">
        <v>1176169.05</v>
      </c>
      <c r="H100" s="191">
        <f>F100-G100</f>
        <v>2864310.2800000003</v>
      </c>
      <c r="I100" s="175">
        <f>G100/F100</f>
        <v>0.29109641553345106</v>
      </c>
      <c r="J100" s="241">
        <v>287872.33</v>
      </c>
      <c r="K100" s="242">
        <v>37644.080000000002</v>
      </c>
      <c r="L100" s="66">
        <f t="shared" si="100"/>
        <v>8.0563810234861422E-2</v>
      </c>
      <c r="M100" s="8">
        <f t="shared" ref="M100:M101" si="103">K100+G100+J100</f>
        <v>1501685.4600000002</v>
      </c>
      <c r="N100" s="8">
        <f t="shared" ref="N100:N101" si="104">H100-K100-J100</f>
        <v>2538793.87</v>
      </c>
      <c r="O100" s="63">
        <f>M100/F100</f>
        <v>0.37166022576831254</v>
      </c>
      <c r="Q100" s="8"/>
      <c r="R100" s="8">
        <f t="shared" ref="R100:R101" si="105">+X100+AB100</f>
        <v>0</v>
      </c>
      <c r="S100" s="65">
        <f t="shared" ref="S100:S101" si="106">+N100+C100+Q100+R100</f>
        <v>4474475.9400000004</v>
      </c>
      <c r="T100" s="66">
        <f t="shared" si="101"/>
        <v>0.25127926765833336</v>
      </c>
      <c r="V100" s="8"/>
      <c r="W100" s="8">
        <v>1566344</v>
      </c>
      <c r="X100" s="8"/>
      <c r="Y100" s="67"/>
      <c r="Z100" s="8"/>
      <c r="AA100" s="8"/>
      <c r="AB100" s="8"/>
    </row>
    <row r="101" spans="1:28" s="64" customFormat="1" ht="12.75" hidden="1" x14ac:dyDescent="0.2">
      <c r="A101" s="60" t="s">
        <v>33</v>
      </c>
      <c r="B101" s="69"/>
      <c r="C101" s="8">
        <f>April!N101</f>
        <v>0</v>
      </c>
      <c r="D101" s="191">
        <f t="shared" ref="D101" si="107">W101+AA101</f>
        <v>0</v>
      </c>
      <c r="E101" s="191"/>
      <c r="F101" s="8">
        <f t="shared" si="102"/>
        <v>0</v>
      </c>
      <c r="G101" s="191"/>
      <c r="H101" s="191">
        <f>F101-G101</f>
        <v>0</v>
      </c>
      <c r="I101" s="175" t="e">
        <f>G101/F101</f>
        <v>#DIV/0!</v>
      </c>
      <c r="J101" s="241"/>
      <c r="K101" s="242"/>
      <c r="L101" s="66" t="e">
        <f t="shared" si="100"/>
        <v>#DIV/0!</v>
      </c>
      <c r="M101" s="8">
        <f t="shared" si="103"/>
        <v>0</v>
      </c>
      <c r="N101" s="8">
        <f t="shared" si="104"/>
        <v>0</v>
      </c>
      <c r="O101" s="63" t="e">
        <f>M101/F101</f>
        <v>#DIV/0!</v>
      </c>
      <c r="Q101" s="8"/>
      <c r="R101" s="8">
        <f t="shared" si="105"/>
        <v>0</v>
      </c>
      <c r="S101" s="65">
        <f t="shared" si="106"/>
        <v>0</v>
      </c>
      <c r="T101" s="66" t="e">
        <f t="shared" si="101"/>
        <v>#DIV/0!</v>
      </c>
      <c r="V101" s="8"/>
      <c r="W101" s="8"/>
      <c r="X101" s="8"/>
      <c r="Y101" s="67"/>
      <c r="Z101" s="8"/>
      <c r="AA101" s="8"/>
      <c r="AB101" s="8"/>
    </row>
    <row r="102" spans="1:28" x14ac:dyDescent="0.25">
      <c r="A102" s="68"/>
      <c r="B102" s="69"/>
      <c r="C102" s="6"/>
      <c r="D102" s="187"/>
      <c r="E102" s="187"/>
      <c r="F102" s="6"/>
      <c r="G102" s="187"/>
      <c r="H102" s="187"/>
      <c r="I102" s="188"/>
      <c r="J102" s="240"/>
      <c r="K102" s="189"/>
      <c r="L102" s="50"/>
      <c r="M102" s="6"/>
      <c r="N102" s="6"/>
      <c r="O102" s="52"/>
      <c r="Q102" s="6"/>
      <c r="R102" s="6"/>
      <c r="S102" s="51"/>
      <c r="T102" s="57" t="e">
        <f t="shared" ref="T102" si="108">+M102/(Q102+F102+R102+C102)</f>
        <v>#DIV/0!</v>
      </c>
      <c r="V102" s="6"/>
      <c r="W102" s="6"/>
      <c r="X102" s="6"/>
      <c r="Y102" s="51"/>
      <c r="Z102" s="6"/>
      <c r="AA102" s="6"/>
      <c r="AB102" s="6"/>
    </row>
    <row r="103" spans="1:28" x14ac:dyDescent="0.25">
      <c r="A103" s="48" t="s">
        <v>62</v>
      </c>
      <c r="B103" s="49"/>
      <c r="C103" s="6"/>
      <c r="D103" s="187"/>
      <c r="E103" s="187"/>
      <c r="F103" s="6"/>
      <c r="G103" s="187"/>
      <c r="H103" s="187"/>
      <c r="I103" s="188"/>
      <c r="J103" s="240"/>
      <c r="K103" s="189"/>
      <c r="L103" s="50"/>
      <c r="M103" s="6"/>
      <c r="N103" s="6"/>
      <c r="O103" s="52"/>
      <c r="Q103" s="6"/>
      <c r="R103" s="6"/>
      <c r="S103" s="51"/>
      <c r="T103" s="54"/>
      <c r="V103" s="6"/>
      <c r="W103" s="6"/>
      <c r="X103" s="6"/>
      <c r="Y103" s="51"/>
      <c r="Z103" s="6"/>
      <c r="AA103" s="6"/>
      <c r="AB103" s="6"/>
    </row>
    <row r="104" spans="1:28" x14ac:dyDescent="0.25">
      <c r="A104" s="48"/>
      <c r="B104" s="49"/>
      <c r="C104" s="6"/>
      <c r="D104" s="187"/>
      <c r="E104" s="187"/>
      <c r="F104" s="6"/>
      <c r="G104" s="187"/>
      <c r="H104" s="187"/>
      <c r="I104" s="188"/>
      <c r="J104" s="240"/>
      <c r="K104" s="189"/>
      <c r="L104" s="50"/>
      <c r="M104" s="6"/>
      <c r="N104" s="6"/>
      <c r="O104" s="52"/>
      <c r="Q104" s="6"/>
      <c r="R104" s="6"/>
      <c r="S104" s="51"/>
      <c r="T104" s="54"/>
      <c r="V104" s="6"/>
      <c r="W104" s="6"/>
      <c r="X104" s="6"/>
      <c r="Y104" s="51"/>
      <c r="Z104" s="6"/>
      <c r="AA104" s="6"/>
      <c r="AB104" s="6"/>
    </row>
    <row r="105" spans="1:28" x14ac:dyDescent="0.25">
      <c r="A105" s="55" t="s">
        <v>63</v>
      </c>
      <c r="B105" s="49" t="s">
        <v>64</v>
      </c>
      <c r="C105" s="7">
        <f>SUM(C106:C108)</f>
        <v>-2744200.4099999997</v>
      </c>
      <c r="D105" s="192">
        <f>SUM(D106:D108)</f>
        <v>120000</v>
      </c>
      <c r="E105" s="192">
        <f>SUM(E106:E108)</f>
        <v>0</v>
      </c>
      <c r="F105" s="56">
        <f>D105+E105</f>
        <v>120000</v>
      </c>
      <c r="G105" s="190">
        <f>SUM(G106:G108)</f>
        <v>463695.71</v>
      </c>
      <c r="H105" s="190">
        <f>F105-G105</f>
        <v>-343695.71</v>
      </c>
      <c r="I105" s="174">
        <f>G105/F105</f>
        <v>3.8641309166666669</v>
      </c>
      <c r="J105" s="190">
        <f>SUM(J106:J108)</f>
        <v>239303.5</v>
      </c>
      <c r="K105" s="190">
        <f>SUM(K106:K108)</f>
        <v>753288.41</v>
      </c>
      <c r="L105" s="57">
        <f t="shared" ref="L105:L108" si="109">(K105+J105)/F105</f>
        <v>8.2715992499999995</v>
      </c>
      <c r="M105" s="56">
        <f>K105+G105+J105</f>
        <v>1456287.62</v>
      </c>
      <c r="N105" s="56">
        <f>H105-K105-J105</f>
        <v>-1336287.6200000001</v>
      </c>
      <c r="O105" s="57">
        <f>M105/F105</f>
        <v>12.135730166666667</v>
      </c>
      <c r="P105" s="58"/>
      <c r="Q105" s="56">
        <f>SUM(Q106:Q108)</f>
        <v>0</v>
      </c>
      <c r="R105" s="56">
        <f>SUM(R106:R108)</f>
        <v>0</v>
      </c>
      <c r="S105" s="59">
        <f>+N105+C105+Q105+R105</f>
        <v>-4080488.03</v>
      </c>
      <c r="T105" s="57">
        <f>+M105/(Q105+F105+R105+C105)</f>
        <v>-0.55494527569256813</v>
      </c>
      <c r="V105" s="7">
        <f>SUM(V106:V108)</f>
        <v>0</v>
      </c>
      <c r="W105" s="7">
        <f>SUM(W106:W108)</f>
        <v>5780770</v>
      </c>
      <c r="X105" s="7">
        <f>SUM(X106:X108)</f>
        <v>0</v>
      </c>
      <c r="Y105" s="51"/>
      <c r="Z105" s="7">
        <f>SUM(Z106:Z108)</f>
        <v>0</v>
      </c>
      <c r="AA105" s="7">
        <f>SUM(AA106:AA108)</f>
        <v>0</v>
      </c>
      <c r="AB105" s="7">
        <f>SUM(AB106:AB108)</f>
        <v>0</v>
      </c>
    </row>
    <row r="106" spans="1:28" s="64" customFormat="1" ht="12.75" hidden="1" x14ac:dyDescent="0.2">
      <c r="A106" s="60" t="s">
        <v>31</v>
      </c>
      <c r="B106" s="69"/>
      <c r="C106" s="8">
        <f>April!N106</f>
        <v>0</v>
      </c>
      <c r="D106" s="191">
        <f>W106+AA106</f>
        <v>0</v>
      </c>
      <c r="E106" s="191"/>
      <c r="F106" s="8">
        <f>D106+E106</f>
        <v>0</v>
      </c>
      <c r="G106" s="191"/>
      <c r="H106" s="191">
        <f>F106-G106</f>
        <v>0</v>
      </c>
      <c r="I106" s="175" t="e">
        <f>G106/F106</f>
        <v>#DIV/0!</v>
      </c>
      <c r="J106" s="241"/>
      <c r="K106" s="242"/>
      <c r="L106" s="66" t="e">
        <f t="shared" si="109"/>
        <v>#DIV/0!</v>
      </c>
      <c r="M106" s="8">
        <f>K106+G106+J106</f>
        <v>0</v>
      </c>
      <c r="N106" s="8">
        <f>H106-K106-J106</f>
        <v>0</v>
      </c>
      <c r="O106" s="63" t="e">
        <f>M106/F106</f>
        <v>#DIV/0!</v>
      </c>
      <c r="Q106" s="8"/>
      <c r="R106" s="8">
        <f>+X106+AB106</f>
        <v>0</v>
      </c>
      <c r="S106" s="65">
        <f>+N106+C106+Q106+R106</f>
        <v>0</v>
      </c>
      <c r="T106" s="66" t="e">
        <f t="shared" ref="T106:T108" si="110">+M106/(Q106+F106+R106+C106)</f>
        <v>#DIV/0!</v>
      </c>
      <c r="V106" s="8"/>
      <c r="W106" s="8"/>
      <c r="X106" s="8"/>
      <c r="Y106" s="67"/>
      <c r="Z106" s="8"/>
      <c r="AA106" s="8"/>
      <c r="AB106" s="8"/>
    </row>
    <row r="107" spans="1:28" s="64" customFormat="1" ht="12.75" x14ac:dyDescent="0.2">
      <c r="A107" s="60" t="s">
        <v>32</v>
      </c>
      <c r="B107" s="69"/>
      <c r="C107" s="8">
        <f>April!N107</f>
        <v>-2744200.4099999997</v>
      </c>
      <c r="D107" s="191">
        <v>120000</v>
      </c>
      <c r="E107" s="191"/>
      <c r="F107" s="8">
        <f t="shared" ref="F107:F108" si="111">D107+E107</f>
        <v>120000</v>
      </c>
      <c r="G107" s="191">
        <v>463695.71</v>
      </c>
      <c r="H107" s="191">
        <f>F107-G107</f>
        <v>-343695.71</v>
      </c>
      <c r="I107" s="175">
        <f>G107/F107</f>
        <v>3.8641309166666669</v>
      </c>
      <c r="J107" s="241">
        <v>239303.5</v>
      </c>
      <c r="K107" s="242">
        <v>753288.41</v>
      </c>
      <c r="L107" s="66">
        <f t="shared" si="109"/>
        <v>8.2715992499999995</v>
      </c>
      <c r="M107" s="8">
        <f t="shared" ref="M107:M108" si="112">K107+G107+J107</f>
        <v>1456287.62</v>
      </c>
      <c r="N107" s="8">
        <f t="shared" ref="N107:N108" si="113">H107-K107-J107</f>
        <v>-1336287.6200000001</v>
      </c>
      <c r="O107" s="63">
        <f>M107/F107</f>
        <v>12.135730166666667</v>
      </c>
      <c r="Q107" s="8"/>
      <c r="R107" s="8">
        <f t="shared" ref="R107:R108" si="114">+X107+AB107</f>
        <v>0</v>
      </c>
      <c r="S107" s="65">
        <f t="shared" ref="S107:S108" si="115">+N107+C107+Q107+R107</f>
        <v>-4080488.03</v>
      </c>
      <c r="T107" s="66">
        <f t="shared" si="110"/>
        <v>-0.55494527569256813</v>
      </c>
      <c r="V107" s="8"/>
      <c r="W107" s="8">
        <v>5780770</v>
      </c>
      <c r="X107" s="8"/>
      <c r="Y107" s="67"/>
      <c r="Z107" s="8"/>
      <c r="AA107" s="8"/>
      <c r="AB107" s="8"/>
    </row>
    <row r="108" spans="1:28" s="64" customFormat="1" ht="12.75" hidden="1" x14ac:dyDescent="0.2">
      <c r="A108" s="60" t="s">
        <v>33</v>
      </c>
      <c r="B108" s="69"/>
      <c r="C108" s="8">
        <f>April!N108</f>
        <v>0</v>
      </c>
      <c r="D108" s="191">
        <f t="shared" ref="D108" si="116">W108+AA108</f>
        <v>0</v>
      </c>
      <c r="E108" s="191"/>
      <c r="F108" s="8">
        <f t="shared" si="111"/>
        <v>0</v>
      </c>
      <c r="G108" s="191"/>
      <c r="H108" s="191">
        <f>F108-G108</f>
        <v>0</v>
      </c>
      <c r="I108" s="175" t="e">
        <f>G108/F108</f>
        <v>#DIV/0!</v>
      </c>
      <c r="J108" s="241"/>
      <c r="K108" s="242"/>
      <c r="L108" s="66" t="e">
        <f t="shared" si="109"/>
        <v>#DIV/0!</v>
      </c>
      <c r="M108" s="8">
        <f t="shared" si="112"/>
        <v>0</v>
      </c>
      <c r="N108" s="8">
        <f t="shared" si="113"/>
        <v>0</v>
      </c>
      <c r="O108" s="63" t="e">
        <f>M108/F108</f>
        <v>#DIV/0!</v>
      </c>
      <c r="Q108" s="8"/>
      <c r="R108" s="8">
        <f t="shared" si="114"/>
        <v>0</v>
      </c>
      <c r="S108" s="65">
        <f t="shared" si="115"/>
        <v>0</v>
      </c>
      <c r="T108" s="66" t="e">
        <f t="shared" si="110"/>
        <v>#DIV/0!</v>
      </c>
      <c r="V108" s="8"/>
      <c r="W108" s="8"/>
      <c r="X108" s="8"/>
      <c r="Y108" s="67"/>
      <c r="Z108" s="8"/>
      <c r="AA108" s="8"/>
      <c r="AB108" s="8"/>
    </row>
    <row r="109" spans="1:28" x14ac:dyDescent="0.25">
      <c r="A109" s="68"/>
      <c r="B109" s="69"/>
      <c r="C109" s="6"/>
      <c r="D109" s="187"/>
      <c r="E109" s="187"/>
      <c r="F109" s="6"/>
      <c r="G109" s="187"/>
      <c r="H109" s="187"/>
      <c r="I109" s="188"/>
      <c r="J109" s="240"/>
      <c r="K109" s="189"/>
      <c r="L109" s="50"/>
      <c r="M109" s="6"/>
      <c r="N109" s="6"/>
      <c r="O109" s="52"/>
      <c r="Q109" s="6"/>
      <c r="R109" s="6"/>
      <c r="S109" s="51"/>
      <c r="T109" s="54"/>
      <c r="V109" s="6"/>
      <c r="W109" s="6"/>
      <c r="X109" s="6"/>
      <c r="Y109" s="51"/>
      <c r="Z109" s="6"/>
      <c r="AA109" s="6"/>
      <c r="AB109" s="6"/>
    </row>
    <row r="110" spans="1:28" ht="30" x14ac:dyDescent="0.25">
      <c r="A110" s="75" t="s">
        <v>65</v>
      </c>
      <c r="B110" s="49"/>
      <c r="C110" s="6"/>
      <c r="D110" s="187"/>
      <c r="E110" s="187"/>
      <c r="F110" s="6"/>
      <c r="G110" s="187"/>
      <c r="H110" s="187"/>
      <c r="I110" s="188"/>
      <c r="J110" s="240"/>
      <c r="K110" s="189"/>
      <c r="L110" s="50"/>
      <c r="M110" s="6"/>
      <c r="N110" s="6"/>
      <c r="O110" s="52"/>
      <c r="Q110" s="6"/>
      <c r="R110" s="6"/>
      <c r="S110" s="51"/>
      <c r="T110" s="54"/>
      <c r="V110" s="6"/>
      <c r="W110" s="6"/>
      <c r="X110" s="6"/>
      <c r="Y110" s="51"/>
      <c r="Z110" s="6"/>
      <c r="AA110" s="6"/>
      <c r="AB110" s="6"/>
    </row>
    <row r="111" spans="1:28" x14ac:dyDescent="0.25">
      <c r="A111" s="48"/>
      <c r="B111" s="49"/>
      <c r="C111" s="6"/>
      <c r="D111" s="187"/>
      <c r="E111" s="187"/>
      <c r="F111" s="6"/>
      <c r="G111" s="187"/>
      <c r="H111" s="187"/>
      <c r="I111" s="188"/>
      <c r="J111" s="240"/>
      <c r="K111" s="189"/>
      <c r="L111" s="50"/>
      <c r="M111" s="6"/>
      <c r="N111" s="6"/>
      <c r="O111" s="52"/>
      <c r="Q111" s="6"/>
      <c r="R111" s="6"/>
      <c r="S111" s="51"/>
      <c r="T111" s="54"/>
      <c r="V111" s="6"/>
      <c r="W111" s="6"/>
      <c r="X111" s="6"/>
      <c r="Y111" s="51"/>
      <c r="Z111" s="6"/>
      <c r="AA111" s="6"/>
      <c r="AB111" s="6"/>
    </row>
    <row r="112" spans="1:28" ht="30" x14ac:dyDescent="0.25">
      <c r="A112" s="55" t="s">
        <v>66</v>
      </c>
      <c r="B112" s="49" t="s">
        <v>67</v>
      </c>
      <c r="C112" s="7">
        <f>SUM(C113:C116)</f>
        <v>-52680.769999999669</v>
      </c>
      <c r="D112" s="192">
        <f>SUM(D113:D116)</f>
        <v>2125400</v>
      </c>
      <c r="E112" s="192">
        <f>SUM(E113:E116)</f>
        <v>0</v>
      </c>
      <c r="F112" s="56">
        <f>D112+E112</f>
        <v>2125400</v>
      </c>
      <c r="G112" s="190">
        <f>SUM(G113:G116)</f>
        <v>2750191.7399999993</v>
      </c>
      <c r="H112" s="190">
        <f>F112-G112</f>
        <v>-624791.73999999929</v>
      </c>
      <c r="I112" s="174">
        <f>G112/F112</f>
        <v>1.2939643078949841</v>
      </c>
      <c r="J112" s="190">
        <f>SUM(J113:J117)</f>
        <v>39160.71</v>
      </c>
      <c r="K112" s="190">
        <f>SUM(K113:K116)</f>
        <v>316926.52</v>
      </c>
      <c r="L112" s="57">
        <f t="shared" ref="L112:L116" si="117">(K112+J112)/F112</f>
        <v>0.16753892443775292</v>
      </c>
      <c r="M112" s="56">
        <f>K112+G112+J112</f>
        <v>3106278.9699999993</v>
      </c>
      <c r="N112" s="56">
        <f>H112-K112-J112</f>
        <v>-980878.96999999927</v>
      </c>
      <c r="O112" s="57">
        <f>M112/F112</f>
        <v>1.461503232332737</v>
      </c>
      <c r="P112" s="58"/>
      <c r="Q112" s="56">
        <f>SUM(Q113:Q115)</f>
        <v>0</v>
      </c>
      <c r="R112" s="56">
        <f>SUM(R113:R116)</f>
        <v>0</v>
      </c>
      <c r="S112" s="59">
        <f>+N112+C112+Q112+R112</f>
        <v>-1033559.7399999989</v>
      </c>
      <c r="T112" s="57">
        <f>+M112/(Q112+F112+R112+C112)</f>
        <v>1.4986491778724891</v>
      </c>
      <c r="V112" s="7">
        <f>SUM(V113:V116)</f>
        <v>0</v>
      </c>
      <c r="W112" s="7">
        <f>SUM(W113:W116)</f>
        <v>1698731</v>
      </c>
      <c r="X112" s="7">
        <f>SUM(X113:X116)</f>
        <v>0</v>
      </c>
      <c r="Y112" s="51"/>
      <c r="Z112" s="7">
        <f>SUM(Z113:Z116)</f>
        <v>0</v>
      </c>
      <c r="AA112" s="7">
        <f>SUM(AA113:AA116)</f>
        <v>0</v>
      </c>
      <c r="AB112" s="7">
        <f>SUM(AB113:AB116)</f>
        <v>0</v>
      </c>
    </row>
    <row r="113" spans="1:28" s="64" customFormat="1" ht="12.75" x14ac:dyDescent="0.2">
      <c r="A113" s="60" t="s">
        <v>31</v>
      </c>
      <c r="B113" s="69"/>
      <c r="C113" s="8">
        <f>April!N113</f>
        <v>43573.130000000005</v>
      </c>
      <c r="D113" s="191"/>
      <c r="E113" s="191"/>
      <c r="F113" s="8">
        <f>D113+E113</f>
        <v>0</v>
      </c>
      <c r="G113" s="191">
        <f>164693.21-4875</f>
        <v>159818.21</v>
      </c>
      <c r="H113" s="191">
        <f>F113-G113</f>
        <v>-159818.21</v>
      </c>
      <c r="I113" s="175" t="e">
        <f>G113/F113</f>
        <v>#DIV/0!</v>
      </c>
      <c r="J113" s="241"/>
      <c r="K113" s="242"/>
      <c r="L113" s="66" t="e">
        <f t="shared" si="117"/>
        <v>#DIV/0!</v>
      </c>
      <c r="M113" s="8">
        <f>K113+G113+J113</f>
        <v>159818.21</v>
      </c>
      <c r="N113" s="8">
        <f>H113-K113-J113</f>
        <v>-159818.21</v>
      </c>
      <c r="O113" s="63" t="e">
        <f>M113/F113</f>
        <v>#DIV/0!</v>
      </c>
      <c r="Q113" s="8"/>
      <c r="R113" s="8">
        <f>+X113+AB113</f>
        <v>0</v>
      </c>
      <c r="S113" s="65">
        <f>+N113+C113+Q113+R113</f>
        <v>-116245.07999999999</v>
      </c>
      <c r="T113" s="66">
        <f t="shared" ref="T113:T115" si="118">+M113/(Q113+F113+R113+C113)</f>
        <v>3.6678156928363874</v>
      </c>
      <c r="V113" s="8"/>
      <c r="W113" s="8">
        <v>141000</v>
      </c>
      <c r="X113" s="8"/>
      <c r="Y113" s="67"/>
      <c r="Z113" s="8"/>
      <c r="AA113" s="8"/>
      <c r="AB113" s="8"/>
    </row>
    <row r="114" spans="1:28" s="64" customFormat="1" ht="12.75" x14ac:dyDescent="0.2">
      <c r="A114" s="60" t="s">
        <v>32</v>
      </c>
      <c r="B114" s="69"/>
      <c r="C114" s="8">
        <f>April!N114</f>
        <v>-96253.899999999674</v>
      </c>
      <c r="D114" s="191">
        <v>2125400</v>
      </c>
      <c r="E114" s="191"/>
      <c r="F114" s="8">
        <f t="shared" ref="F114:F115" si="119">D114+E114</f>
        <v>2125400</v>
      </c>
      <c r="G114" s="191">
        <v>2590373.5299999993</v>
      </c>
      <c r="H114" s="191">
        <f>F114-G114</f>
        <v>-464973.52999999933</v>
      </c>
      <c r="I114" s="175">
        <f>G114/F114</f>
        <v>1.2187698927260748</v>
      </c>
      <c r="J114" s="241">
        <v>39160.71</v>
      </c>
      <c r="K114" s="242">
        <v>316926.52</v>
      </c>
      <c r="L114" s="66">
        <f t="shared" si="117"/>
        <v>0.16753892443775292</v>
      </c>
      <c r="M114" s="8">
        <f t="shared" ref="M114:M115" si="120">K114+G114+J114</f>
        <v>2946460.7599999993</v>
      </c>
      <c r="N114" s="8">
        <f t="shared" ref="N114:N115" si="121">H114-K114-J114</f>
        <v>-821060.75999999931</v>
      </c>
      <c r="O114" s="63">
        <f>M114/F114</f>
        <v>1.3863088171638276</v>
      </c>
      <c r="Q114" s="8"/>
      <c r="R114" s="8">
        <f t="shared" ref="R114:R116" si="122">+X114+AB114</f>
        <v>0</v>
      </c>
      <c r="S114" s="65">
        <f t="shared" ref="S114:S115" si="123">+N114+C114+Q114+R114</f>
        <v>-917314.65999999898</v>
      </c>
      <c r="T114" s="66">
        <f t="shared" si="118"/>
        <v>1.4520693014662664</v>
      </c>
      <c r="V114" s="8"/>
      <c r="W114" s="8">
        <v>1557731</v>
      </c>
      <c r="X114" s="8"/>
      <c r="Y114" s="67"/>
      <c r="Z114" s="8"/>
      <c r="AA114" s="8"/>
      <c r="AB114" s="8"/>
    </row>
    <row r="115" spans="1:28" s="64" customFormat="1" ht="12.75" hidden="1" x14ac:dyDescent="0.2">
      <c r="A115" s="60" t="s">
        <v>53</v>
      </c>
      <c r="B115" s="69"/>
      <c r="C115" s="8">
        <f>April!N115</f>
        <v>0</v>
      </c>
      <c r="D115" s="191">
        <f t="shared" ref="D115:D116" si="124">W115+AA115</f>
        <v>0</v>
      </c>
      <c r="E115" s="191"/>
      <c r="F115" s="8">
        <f t="shared" si="119"/>
        <v>0</v>
      </c>
      <c r="G115" s="191"/>
      <c r="H115" s="191">
        <f>F115-G115</f>
        <v>0</v>
      </c>
      <c r="I115" s="175" t="e">
        <f>G115/F115</f>
        <v>#DIV/0!</v>
      </c>
      <c r="J115" s="241"/>
      <c r="K115" s="242"/>
      <c r="L115" s="66" t="e">
        <f t="shared" si="117"/>
        <v>#DIV/0!</v>
      </c>
      <c r="M115" s="8">
        <f t="shared" si="120"/>
        <v>0</v>
      </c>
      <c r="N115" s="8">
        <f t="shared" si="121"/>
        <v>0</v>
      </c>
      <c r="O115" s="63" t="e">
        <f>M115/F115</f>
        <v>#DIV/0!</v>
      </c>
      <c r="Q115" s="8"/>
      <c r="R115" s="8">
        <f t="shared" si="122"/>
        <v>0</v>
      </c>
      <c r="S115" s="65">
        <f t="shared" si="123"/>
        <v>0</v>
      </c>
      <c r="T115" s="66" t="e">
        <f t="shared" si="118"/>
        <v>#DIV/0!</v>
      </c>
      <c r="V115" s="8"/>
      <c r="W115" s="8"/>
      <c r="X115" s="8"/>
      <c r="Y115" s="67"/>
      <c r="Z115" s="8"/>
      <c r="AA115" s="8"/>
      <c r="AB115" s="8"/>
    </row>
    <row r="116" spans="1:28" s="64" customFormat="1" ht="12.75" hidden="1" x14ac:dyDescent="0.2">
      <c r="A116" s="60" t="s">
        <v>33</v>
      </c>
      <c r="B116" s="69"/>
      <c r="C116" s="8">
        <f>April!N116</f>
        <v>0</v>
      </c>
      <c r="D116" s="191">
        <f t="shared" si="124"/>
        <v>0</v>
      </c>
      <c r="E116" s="191"/>
      <c r="F116" s="8">
        <f>D116+E116</f>
        <v>0</v>
      </c>
      <c r="G116" s="191"/>
      <c r="H116" s="191">
        <f>F116-G116</f>
        <v>0</v>
      </c>
      <c r="I116" s="175" t="e">
        <f>G116/F116</f>
        <v>#DIV/0!</v>
      </c>
      <c r="J116" s="241"/>
      <c r="K116" s="210"/>
      <c r="L116" s="66" t="e">
        <f t="shared" si="117"/>
        <v>#DIV/0!</v>
      </c>
      <c r="M116" s="8">
        <f>K116+G116</f>
        <v>0</v>
      </c>
      <c r="N116" s="8">
        <f>H116-K116</f>
        <v>0</v>
      </c>
      <c r="O116" s="63" t="e">
        <f>M116/F116</f>
        <v>#DIV/0!</v>
      </c>
      <c r="Q116" s="8"/>
      <c r="R116" s="8">
        <f t="shared" si="122"/>
        <v>0</v>
      </c>
      <c r="S116" s="65">
        <f t="shared" ref="S116" si="125">+N116+C116+Q116+R116</f>
        <v>0</v>
      </c>
      <c r="T116" s="66" t="e">
        <f t="shared" ref="T116" si="126">+M116/(Q116+F116+R116)</f>
        <v>#DIV/0!</v>
      </c>
      <c r="V116" s="8"/>
      <c r="W116" s="8"/>
      <c r="X116" s="8"/>
      <c r="Y116" s="67"/>
      <c r="Z116" s="8"/>
      <c r="AA116" s="8"/>
      <c r="AB116" s="8"/>
    </row>
    <row r="117" spans="1:28" x14ac:dyDescent="0.25">
      <c r="A117" s="68"/>
      <c r="B117" s="69"/>
      <c r="C117" s="6"/>
      <c r="D117" s="187"/>
      <c r="E117" s="187"/>
      <c r="F117" s="6"/>
      <c r="G117" s="187"/>
      <c r="H117" s="187"/>
      <c r="I117" s="188"/>
      <c r="J117" s="240"/>
      <c r="K117" s="189"/>
      <c r="L117" s="50"/>
      <c r="M117" s="6"/>
      <c r="N117" s="6"/>
      <c r="O117" s="52"/>
      <c r="Q117" s="6"/>
      <c r="R117" s="6"/>
      <c r="S117" s="51"/>
      <c r="T117" s="54"/>
      <c r="V117" s="6"/>
      <c r="W117" s="6"/>
      <c r="X117" s="6"/>
      <c r="Y117" s="51"/>
      <c r="Z117" s="6"/>
      <c r="AA117" s="6"/>
      <c r="AB117" s="6"/>
    </row>
    <row r="118" spans="1:28" x14ac:dyDescent="0.25">
      <c r="A118" s="55"/>
      <c r="B118" s="49"/>
      <c r="C118" s="6"/>
      <c r="D118" s="187"/>
      <c r="E118" s="187"/>
      <c r="F118" s="6"/>
      <c r="G118" s="187"/>
      <c r="H118" s="187"/>
      <c r="I118" s="188"/>
      <c r="J118" s="240"/>
      <c r="K118" s="189"/>
      <c r="L118" s="50"/>
      <c r="M118" s="6"/>
      <c r="N118" s="6"/>
      <c r="O118" s="52"/>
      <c r="Q118" s="6"/>
      <c r="R118" s="6"/>
      <c r="S118" s="51"/>
      <c r="T118" s="54"/>
      <c r="V118" s="6"/>
      <c r="W118" s="6"/>
      <c r="X118" s="6"/>
      <c r="Y118" s="51"/>
      <c r="Z118" s="6"/>
      <c r="AA118" s="6"/>
      <c r="AB118" s="6"/>
    </row>
    <row r="119" spans="1:28" ht="30" x14ac:dyDescent="0.25">
      <c r="A119" s="55" t="s">
        <v>68</v>
      </c>
      <c r="B119" s="49" t="s">
        <v>69</v>
      </c>
      <c r="C119" s="7">
        <f>SUM(C120:C122)</f>
        <v>-1594632.31</v>
      </c>
      <c r="D119" s="192">
        <f>SUM(D120:D122)</f>
        <v>0</v>
      </c>
      <c r="E119" s="192">
        <f>SUM(E120:E122)</f>
        <v>38794.120000000003</v>
      </c>
      <c r="F119" s="56">
        <f>D119+E119</f>
        <v>38794.120000000003</v>
      </c>
      <c r="G119" s="190">
        <f>SUM(G120:G122)</f>
        <v>135924.15</v>
      </c>
      <c r="H119" s="190">
        <f>F119-G119</f>
        <v>-97130.03</v>
      </c>
      <c r="I119" s="174">
        <f>G119/F119</f>
        <v>3.5037307200163319</v>
      </c>
      <c r="J119" s="190">
        <f>SUM(J120:J122)</f>
        <v>0</v>
      </c>
      <c r="K119" s="190">
        <f>SUM(K120:K122)</f>
        <v>0</v>
      </c>
      <c r="L119" s="57">
        <f t="shared" ref="L119:L122" si="127">(K119+J119)/F119</f>
        <v>0</v>
      </c>
      <c r="M119" s="56">
        <f>K119+G119+J119</f>
        <v>135924.15</v>
      </c>
      <c r="N119" s="56">
        <f>H119-K119-J119</f>
        <v>-97130.03</v>
      </c>
      <c r="O119" s="57">
        <f>M119/F119</f>
        <v>3.5037307200163319</v>
      </c>
      <c r="P119" s="58"/>
      <c r="Q119" s="56">
        <f>SUM(Q120:Q122)</f>
        <v>0</v>
      </c>
      <c r="R119" s="56">
        <f>SUM(R120:R122)</f>
        <v>0</v>
      </c>
      <c r="S119" s="59">
        <f>+N119+C119+Q119+R119</f>
        <v>-1691762.34</v>
      </c>
      <c r="T119" s="57">
        <f>+M119/(Q119+F119+R119+C119)</f>
        <v>-8.7363937248512963E-2</v>
      </c>
      <c r="V119" s="7">
        <f>SUM(V120:V122)</f>
        <v>0</v>
      </c>
      <c r="W119" s="7">
        <f>SUM(W120:W122)</f>
        <v>0</v>
      </c>
      <c r="X119" s="7">
        <f>SUM(X120:X122)</f>
        <v>0</v>
      </c>
      <c r="Y119" s="51"/>
      <c r="Z119" s="7">
        <f>SUM(Z120:Z122)</f>
        <v>0</v>
      </c>
      <c r="AA119" s="7">
        <f>SUM(AA120:AA122)</f>
        <v>0</v>
      </c>
      <c r="AB119" s="7">
        <f>SUM(AB120:AB122)</f>
        <v>0</v>
      </c>
    </row>
    <row r="120" spans="1:28" s="64" customFormat="1" ht="12.75" hidden="1" x14ac:dyDescent="0.2">
      <c r="A120" s="60" t="s">
        <v>31</v>
      </c>
      <c r="B120" s="69"/>
      <c r="C120" s="8">
        <f>April!N120</f>
        <v>0</v>
      </c>
      <c r="D120" s="191">
        <f>W120+AA120</f>
        <v>0</v>
      </c>
      <c r="E120" s="191"/>
      <c r="F120" s="8">
        <f>D120+E120</f>
        <v>0</v>
      </c>
      <c r="G120" s="191"/>
      <c r="H120" s="191">
        <f>F120-G120</f>
        <v>0</v>
      </c>
      <c r="I120" s="175" t="e">
        <f>G120/F120</f>
        <v>#DIV/0!</v>
      </c>
      <c r="J120" s="241"/>
      <c r="K120" s="242"/>
      <c r="L120" s="66" t="e">
        <f t="shared" si="127"/>
        <v>#DIV/0!</v>
      </c>
      <c r="M120" s="8">
        <f>K120+G120+J120</f>
        <v>0</v>
      </c>
      <c r="N120" s="8">
        <f>H120-K120-J120</f>
        <v>0</v>
      </c>
      <c r="O120" s="63" t="e">
        <f>M120/F120</f>
        <v>#DIV/0!</v>
      </c>
      <c r="Q120" s="8"/>
      <c r="R120" s="8">
        <f>+X120+AB120</f>
        <v>0</v>
      </c>
      <c r="S120" s="65">
        <f>+N120+C120+Q120+R120</f>
        <v>0</v>
      </c>
      <c r="T120" s="66" t="e">
        <f t="shared" ref="T120:T122" si="128">+M120/(Q120+F120+R120+C120)</f>
        <v>#DIV/0!</v>
      </c>
      <c r="V120" s="8"/>
      <c r="W120" s="8"/>
      <c r="X120" s="8"/>
      <c r="Y120" s="67"/>
      <c r="Z120" s="8"/>
      <c r="AA120" s="8"/>
      <c r="AB120" s="8"/>
    </row>
    <row r="121" spans="1:28" s="64" customFormat="1" ht="12.75" x14ac:dyDescent="0.2">
      <c r="A121" s="60" t="s">
        <v>32</v>
      </c>
      <c r="B121" s="69"/>
      <c r="C121" s="8">
        <f>April!N121</f>
        <v>-1594632.31</v>
      </c>
      <c r="D121" s="191">
        <f t="shared" ref="D121:D122" si="129">W121+AA121</f>
        <v>0</v>
      </c>
      <c r="E121" s="191">
        <v>38794.120000000003</v>
      </c>
      <c r="F121" s="8">
        <f t="shared" ref="F121:F122" si="130">D121+E121</f>
        <v>38794.120000000003</v>
      </c>
      <c r="G121" s="191">
        <v>135924.15</v>
      </c>
      <c r="H121" s="191">
        <f>F121-G121</f>
        <v>-97130.03</v>
      </c>
      <c r="I121" s="175">
        <f>G121/F121</f>
        <v>3.5037307200163319</v>
      </c>
      <c r="J121" s="241"/>
      <c r="K121" s="242"/>
      <c r="L121" s="66">
        <f t="shared" si="127"/>
        <v>0</v>
      </c>
      <c r="M121" s="8">
        <f t="shared" ref="M121:M122" si="131">K121+G121+J121</f>
        <v>135924.15</v>
      </c>
      <c r="N121" s="8">
        <f t="shared" ref="N121:N122" si="132">H121-K121-J121</f>
        <v>-97130.03</v>
      </c>
      <c r="O121" s="63">
        <f>M121/F121</f>
        <v>3.5037307200163319</v>
      </c>
      <c r="Q121" s="8"/>
      <c r="R121" s="8">
        <f t="shared" ref="R121:R122" si="133">+X121+AB121</f>
        <v>0</v>
      </c>
      <c r="S121" s="65">
        <f t="shared" ref="S121:S122" si="134">+N121+C121+Q121+R121</f>
        <v>-1691762.34</v>
      </c>
      <c r="T121" s="66">
        <f t="shared" si="128"/>
        <v>-8.7363937248512963E-2</v>
      </c>
      <c r="V121" s="8"/>
      <c r="W121" s="8"/>
      <c r="X121" s="8"/>
      <c r="Y121" s="67"/>
      <c r="Z121" s="8"/>
      <c r="AA121" s="8"/>
      <c r="AB121" s="8"/>
    </row>
    <row r="122" spans="1:28" s="64" customFormat="1" ht="12.75" hidden="1" x14ac:dyDescent="0.2">
      <c r="A122" s="60" t="s">
        <v>33</v>
      </c>
      <c r="B122" s="69"/>
      <c r="C122" s="8">
        <f>April!N122</f>
        <v>0</v>
      </c>
      <c r="D122" s="191">
        <f t="shared" si="129"/>
        <v>0</v>
      </c>
      <c r="E122" s="191"/>
      <c r="F122" s="8">
        <f t="shared" si="130"/>
        <v>0</v>
      </c>
      <c r="G122" s="191"/>
      <c r="H122" s="191">
        <f>F122-G122</f>
        <v>0</v>
      </c>
      <c r="I122" s="175" t="e">
        <f>G122/F122</f>
        <v>#DIV/0!</v>
      </c>
      <c r="J122" s="241"/>
      <c r="K122" s="242"/>
      <c r="L122" s="66" t="e">
        <f t="shared" si="127"/>
        <v>#DIV/0!</v>
      </c>
      <c r="M122" s="8">
        <f t="shared" si="131"/>
        <v>0</v>
      </c>
      <c r="N122" s="8">
        <f t="shared" si="132"/>
        <v>0</v>
      </c>
      <c r="O122" s="63" t="e">
        <f>M122/F122</f>
        <v>#DIV/0!</v>
      </c>
      <c r="Q122" s="8"/>
      <c r="R122" s="8">
        <f t="shared" si="133"/>
        <v>0</v>
      </c>
      <c r="S122" s="65">
        <f t="shared" si="134"/>
        <v>0</v>
      </c>
      <c r="T122" s="66" t="e">
        <f t="shared" si="128"/>
        <v>#DIV/0!</v>
      </c>
      <c r="V122" s="8"/>
      <c r="W122" s="8"/>
      <c r="X122" s="8"/>
      <c r="Y122" s="67"/>
      <c r="Z122" s="8"/>
      <c r="AA122" s="8"/>
      <c r="AB122" s="8"/>
    </row>
    <row r="123" spans="1:28" x14ac:dyDescent="0.25">
      <c r="A123" s="68"/>
      <c r="B123" s="69"/>
      <c r="C123" s="6"/>
      <c r="D123" s="187"/>
      <c r="E123" s="187"/>
      <c r="F123" s="6"/>
      <c r="G123" s="187"/>
      <c r="H123" s="187"/>
      <c r="I123" s="188"/>
      <c r="J123" s="240"/>
      <c r="K123" s="189"/>
      <c r="L123" s="50"/>
      <c r="M123" s="6"/>
      <c r="N123" s="6"/>
      <c r="O123" s="52"/>
      <c r="Q123" s="6"/>
      <c r="R123" s="6"/>
      <c r="S123" s="51"/>
      <c r="T123" s="54"/>
      <c r="V123" s="6"/>
      <c r="W123" s="6"/>
      <c r="X123" s="6"/>
      <c r="Y123" s="51"/>
      <c r="Z123" s="6"/>
      <c r="AA123" s="6"/>
      <c r="AB123" s="6"/>
    </row>
    <row r="124" spans="1:28" ht="60" x14ac:dyDescent="0.25">
      <c r="A124" s="75" t="s">
        <v>70</v>
      </c>
      <c r="B124" s="49"/>
      <c r="C124" s="6"/>
      <c r="D124" s="187"/>
      <c r="E124" s="187"/>
      <c r="F124" s="6"/>
      <c r="G124" s="187"/>
      <c r="H124" s="187"/>
      <c r="I124" s="188"/>
      <c r="J124" s="240"/>
      <c r="K124" s="189"/>
      <c r="L124" s="50"/>
      <c r="M124" s="6"/>
      <c r="N124" s="6"/>
      <c r="O124" s="52"/>
      <c r="Q124" s="6"/>
      <c r="R124" s="6"/>
      <c r="S124" s="51"/>
      <c r="T124" s="54"/>
      <c r="V124" s="6"/>
      <c r="W124" s="6"/>
      <c r="X124" s="6"/>
      <c r="Y124" s="51"/>
      <c r="Z124" s="6"/>
      <c r="AA124" s="6"/>
      <c r="AB124" s="6"/>
    </row>
    <row r="125" spans="1:28" x14ac:dyDescent="0.25">
      <c r="A125" s="48"/>
      <c r="B125" s="49"/>
      <c r="C125" s="6"/>
      <c r="D125" s="187"/>
      <c r="E125" s="187"/>
      <c r="F125" s="6"/>
      <c r="G125" s="187"/>
      <c r="H125" s="187"/>
      <c r="I125" s="188"/>
      <c r="J125" s="240"/>
      <c r="K125" s="189"/>
      <c r="L125" s="50"/>
      <c r="M125" s="6"/>
      <c r="N125" s="6"/>
      <c r="O125" s="52"/>
      <c r="Q125" s="6"/>
      <c r="R125" s="6"/>
      <c r="S125" s="51"/>
      <c r="T125" s="54"/>
      <c r="V125" s="6"/>
      <c r="W125" s="6"/>
      <c r="X125" s="6"/>
      <c r="Y125" s="51"/>
      <c r="Z125" s="6"/>
      <c r="AA125" s="6"/>
      <c r="AB125" s="6"/>
    </row>
    <row r="126" spans="1:28" hidden="1" x14ac:dyDescent="0.25">
      <c r="A126" s="48"/>
      <c r="B126" s="49"/>
      <c r="C126" s="6"/>
      <c r="D126" s="187"/>
      <c r="E126" s="187"/>
      <c r="F126" s="6"/>
      <c r="G126" s="187"/>
      <c r="H126" s="187"/>
      <c r="I126" s="188"/>
      <c r="J126" s="240"/>
      <c r="K126" s="189"/>
      <c r="L126" s="50"/>
      <c r="M126" s="6"/>
      <c r="N126" s="6"/>
      <c r="O126" s="52"/>
      <c r="Q126" s="6"/>
      <c r="R126" s="6"/>
      <c r="S126" s="51"/>
      <c r="T126" s="54"/>
      <c r="V126" s="6"/>
      <c r="W126" s="6"/>
      <c r="X126" s="6"/>
      <c r="Y126" s="51"/>
      <c r="Z126" s="6"/>
      <c r="AA126" s="6"/>
      <c r="AB126" s="6"/>
    </row>
    <row r="127" spans="1:28" ht="45" x14ac:dyDescent="0.25">
      <c r="A127" s="55" t="s">
        <v>71</v>
      </c>
      <c r="B127" s="49" t="s">
        <v>72</v>
      </c>
      <c r="C127" s="7">
        <f>SUM(C128:C130)</f>
        <v>27531422.34</v>
      </c>
      <c r="D127" s="192">
        <f>SUM(D128:D130)</f>
        <v>0</v>
      </c>
      <c r="E127" s="192">
        <f>SUM(E128:E130)</f>
        <v>7949755</v>
      </c>
      <c r="F127" s="56">
        <f>D127+E127</f>
        <v>7949755</v>
      </c>
      <c r="G127" s="190">
        <f>SUM(G128:G130)</f>
        <v>8693662.1099999994</v>
      </c>
      <c r="H127" s="190">
        <f>F127-G127</f>
        <v>-743907.1099999994</v>
      </c>
      <c r="I127" s="174">
        <f>G127/F127</f>
        <v>1.0935761051755681</v>
      </c>
      <c r="J127" s="190">
        <f>SUM(J128:J130)</f>
        <v>2535781.4</v>
      </c>
      <c r="K127" s="190">
        <f>SUM(K128:K130)</f>
        <v>71868.009999999995</v>
      </c>
      <c r="L127" s="57">
        <f t="shared" ref="L127:L130" si="135">(K127+J127)/F127</f>
        <v>0.32801632377349987</v>
      </c>
      <c r="M127" s="56">
        <f>K127+G127+J127</f>
        <v>11301311.52</v>
      </c>
      <c r="N127" s="56">
        <f>H127-K127-J127</f>
        <v>-3351556.5199999996</v>
      </c>
      <c r="O127" s="57">
        <f>M127/F127</f>
        <v>1.4215924289490682</v>
      </c>
      <c r="P127" s="58"/>
      <c r="Q127" s="56">
        <f>SUM(Q128:Q130)</f>
        <v>0</v>
      </c>
      <c r="R127" s="56">
        <f>SUM(R128:R130)</f>
        <v>0</v>
      </c>
      <c r="S127" s="59">
        <f>+N127+C127+Q127+R127</f>
        <v>24179865.82</v>
      </c>
      <c r="T127" s="57">
        <f>+M127/(Q127+F127+R127+C127)</f>
        <v>0.31851568542116471</v>
      </c>
      <c r="V127" s="7">
        <f>SUM(V128:V130)</f>
        <v>0</v>
      </c>
      <c r="W127" s="7">
        <f>SUM(W128:W130)</f>
        <v>0</v>
      </c>
      <c r="X127" s="7">
        <f>SUM(X128:X130)</f>
        <v>0</v>
      </c>
      <c r="Y127" s="51"/>
      <c r="Z127" s="7">
        <f>SUM(Z128:Z130)</f>
        <v>0</v>
      </c>
      <c r="AA127" s="7">
        <f>SUM(AA128:AA130)</f>
        <v>0</v>
      </c>
      <c r="AB127" s="7">
        <f>SUM(AB128:AB130)</f>
        <v>0</v>
      </c>
    </row>
    <row r="128" spans="1:28" s="64" customFormat="1" ht="12.75" hidden="1" x14ac:dyDescent="0.2">
      <c r="A128" s="60" t="s">
        <v>31</v>
      </c>
      <c r="B128" s="69"/>
      <c r="C128" s="8">
        <f>April!N128</f>
        <v>0</v>
      </c>
      <c r="D128" s="191">
        <f>W128+AA128</f>
        <v>0</v>
      </c>
      <c r="E128" s="191"/>
      <c r="F128" s="8">
        <f>D128+E128</f>
        <v>0</v>
      </c>
      <c r="G128" s="191"/>
      <c r="H128" s="191">
        <f>F128-G128</f>
        <v>0</v>
      </c>
      <c r="I128" s="175" t="e">
        <f>G128/F128</f>
        <v>#DIV/0!</v>
      </c>
      <c r="J128" s="241"/>
      <c r="K128" s="242"/>
      <c r="L128" s="66" t="e">
        <f t="shared" si="135"/>
        <v>#DIV/0!</v>
      </c>
      <c r="M128" s="8">
        <f>K128+G128+J128</f>
        <v>0</v>
      </c>
      <c r="N128" s="8">
        <f>H128-K128-J128</f>
        <v>0</v>
      </c>
      <c r="O128" s="63" t="e">
        <f>M128/F128</f>
        <v>#DIV/0!</v>
      </c>
      <c r="Q128" s="8"/>
      <c r="R128" s="8">
        <f>+X128+AB128</f>
        <v>0</v>
      </c>
      <c r="S128" s="65">
        <f>+N128+C128+Q128+R128</f>
        <v>0</v>
      </c>
      <c r="T128" s="66" t="e">
        <f t="shared" ref="T128:T130" si="136">+M128/(Q128+F128+R128+C128)</f>
        <v>#DIV/0!</v>
      </c>
      <c r="V128" s="8"/>
      <c r="W128" s="8"/>
      <c r="X128" s="8"/>
      <c r="Y128" s="67"/>
      <c r="Z128" s="8"/>
      <c r="AA128" s="8"/>
      <c r="AB128" s="8"/>
    </row>
    <row r="129" spans="1:28" s="64" customFormat="1" ht="12.75" x14ac:dyDescent="0.2">
      <c r="A129" s="60" t="s">
        <v>32</v>
      </c>
      <c r="B129" s="69"/>
      <c r="C129" s="8">
        <f>April!N129</f>
        <v>27531422.34</v>
      </c>
      <c r="D129" s="191">
        <f t="shared" ref="D129:D130" si="137">W129+AA129</f>
        <v>0</v>
      </c>
      <c r="E129" s="191">
        <v>7949755</v>
      </c>
      <c r="F129" s="8">
        <f t="shared" ref="F129:F130" si="138">D129+E129</f>
        <v>7949755</v>
      </c>
      <c r="G129" s="191">
        <v>8693662.1099999994</v>
      </c>
      <c r="H129" s="191">
        <f>F129-G129</f>
        <v>-743907.1099999994</v>
      </c>
      <c r="I129" s="175">
        <f>G129/F129</f>
        <v>1.0935761051755681</v>
      </c>
      <c r="J129" s="241">
        <v>2535781.4</v>
      </c>
      <c r="K129" s="242">
        <v>71868.009999999995</v>
      </c>
      <c r="L129" s="66">
        <f t="shared" si="135"/>
        <v>0.32801632377349987</v>
      </c>
      <c r="M129" s="8">
        <f t="shared" ref="M129:M130" si="139">K129+G129+J129</f>
        <v>11301311.52</v>
      </c>
      <c r="N129" s="8">
        <f t="shared" ref="N129:N130" si="140">H129-K129-J129</f>
        <v>-3351556.5199999996</v>
      </c>
      <c r="O129" s="63">
        <f>M129/F129</f>
        <v>1.4215924289490682</v>
      </c>
      <c r="Q129" s="8"/>
      <c r="R129" s="8">
        <f t="shared" ref="R129:R130" si="141">+X129+AB129</f>
        <v>0</v>
      </c>
      <c r="S129" s="65">
        <f t="shared" ref="S129:S130" si="142">+N129+C129+Q129+R129</f>
        <v>24179865.82</v>
      </c>
      <c r="T129" s="66">
        <f t="shared" si="136"/>
        <v>0.31851568542116471</v>
      </c>
      <c r="V129" s="8"/>
      <c r="W129" s="8"/>
      <c r="X129" s="8"/>
      <c r="Y129" s="67"/>
      <c r="Z129" s="8"/>
      <c r="AA129" s="8"/>
      <c r="AB129" s="8"/>
    </row>
    <row r="130" spans="1:28" s="64" customFormat="1" ht="12.75" hidden="1" x14ac:dyDescent="0.2">
      <c r="A130" s="60" t="s">
        <v>33</v>
      </c>
      <c r="B130" s="69"/>
      <c r="C130" s="8">
        <f>April!N130</f>
        <v>0</v>
      </c>
      <c r="D130" s="191">
        <f t="shared" si="137"/>
        <v>0</v>
      </c>
      <c r="E130" s="191"/>
      <c r="F130" s="8">
        <f t="shared" si="138"/>
        <v>0</v>
      </c>
      <c r="G130" s="191"/>
      <c r="H130" s="191">
        <f>F130-G130</f>
        <v>0</v>
      </c>
      <c r="I130" s="175" t="e">
        <f>G130/F130</f>
        <v>#DIV/0!</v>
      </c>
      <c r="J130" s="241"/>
      <c r="K130" s="242"/>
      <c r="L130" s="66" t="e">
        <f t="shared" si="135"/>
        <v>#DIV/0!</v>
      </c>
      <c r="M130" s="8">
        <f t="shared" si="139"/>
        <v>0</v>
      </c>
      <c r="N130" s="8">
        <f t="shared" si="140"/>
        <v>0</v>
      </c>
      <c r="O130" s="63" t="e">
        <f>M130/F130</f>
        <v>#DIV/0!</v>
      </c>
      <c r="Q130" s="8"/>
      <c r="R130" s="8">
        <f t="shared" si="141"/>
        <v>0</v>
      </c>
      <c r="S130" s="65">
        <f t="shared" si="142"/>
        <v>0</v>
      </c>
      <c r="T130" s="66" t="e">
        <f t="shared" si="136"/>
        <v>#DIV/0!</v>
      </c>
      <c r="V130" s="8"/>
      <c r="W130" s="8"/>
      <c r="X130" s="8"/>
      <c r="Y130" s="67"/>
      <c r="Z130" s="8"/>
      <c r="AA130" s="8"/>
      <c r="AB130" s="8"/>
    </row>
    <row r="131" spans="1:28" x14ac:dyDescent="0.25">
      <c r="A131" s="68"/>
      <c r="B131" s="69"/>
      <c r="C131" s="6"/>
      <c r="D131" s="187"/>
      <c r="E131" s="187"/>
      <c r="F131" s="6"/>
      <c r="G131" s="187"/>
      <c r="H131" s="187"/>
      <c r="I131" s="188"/>
      <c r="J131" s="240"/>
      <c r="K131" s="189"/>
      <c r="L131" s="50"/>
      <c r="M131" s="6"/>
      <c r="N131" s="6"/>
      <c r="O131" s="52"/>
      <c r="Q131" s="6"/>
      <c r="R131" s="6"/>
      <c r="S131" s="51"/>
      <c r="T131" s="54"/>
      <c r="V131" s="6"/>
      <c r="W131" s="6"/>
      <c r="X131" s="6"/>
      <c r="Y131" s="51"/>
      <c r="Z131" s="6"/>
      <c r="AA131" s="6"/>
      <c r="AB131" s="6"/>
    </row>
    <row r="132" spans="1:28" ht="30" x14ac:dyDescent="0.25">
      <c r="A132" s="55" t="s">
        <v>73</v>
      </c>
      <c r="B132" s="49" t="s">
        <v>74</v>
      </c>
      <c r="C132" s="7">
        <f>SUM(C133:C135)</f>
        <v>30000</v>
      </c>
      <c r="D132" s="192">
        <f>SUM(D133:D135)</f>
        <v>0</v>
      </c>
      <c r="E132" s="192">
        <f>SUM(E133:E135)</f>
        <v>0</v>
      </c>
      <c r="F132" s="56">
        <f>D132+E132</f>
        <v>0</v>
      </c>
      <c r="G132" s="190">
        <f>SUM(G133:G135)</f>
        <v>0</v>
      </c>
      <c r="H132" s="190">
        <f>F132-G132</f>
        <v>0</v>
      </c>
      <c r="I132" s="174" t="e">
        <f>G132/F132</f>
        <v>#DIV/0!</v>
      </c>
      <c r="J132" s="190">
        <f>SUM(J133:J135)</f>
        <v>0</v>
      </c>
      <c r="K132" s="190">
        <f>SUM(K133:K135)</f>
        <v>0</v>
      </c>
      <c r="L132" s="57" t="e">
        <f t="shared" ref="L132:L135" si="143">(K132+J132)/F132</f>
        <v>#DIV/0!</v>
      </c>
      <c r="M132" s="56">
        <f>K132+G132+J132</f>
        <v>0</v>
      </c>
      <c r="N132" s="56">
        <f>H132-K132-J132</f>
        <v>0</v>
      </c>
      <c r="O132" s="57" t="e">
        <f>M132/F132</f>
        <v>#DIV/0!</v>
      </c>
      <c r="P132" s="58"/>
      <c r="Q132" s="56">
        <f>SUM(Q133:Q135)</f>
        <v>0</v>
      </c>
      <c r="R132" s="56">
        <f>SUM(R133:R135)</f>
        <v>0</v>
      </c>
      <c r="S132" s="59">
        <f>+N132+C132+Q132+R132</f>
        <v>30000</v>
      </c>
      <c r="T132" s="57">
        <f>+M132/(Q132+F132+R132+C132)</f>
        <v>0</v>
      </c>
      <c r="V132" s="7">
        <f>SUM(V133:V135)</f>
        <v>0</v>
      </c>
      <c r="W132" s="7">
        <f>SUM(W133:W135)</f>
        <v>0</v>
      </c>
      <c r="X132" s="7">
        <f>SUM(X133:X135)</f>
        <v>0</v>
      </c>
      <c r="Y132" s="51"/>
      <c r="Z132" s="7">
        <f>SUM(Z133:Z135)</f>
        <v>0</v>
      </c>
      <c r="AA132" s="7">
        <f>SUM(AA133:AA135)</f>
        <v>0</v>
      </c>
      <c r="AB132" s="7">
        <f>SUM(AB133:AB135)</f>
        <v>0</v>
      </c>
    </row>
    <row r="133" spans="1:28" s="64" customFormat="1" ht="12.75" hidden="1" x14ac:dyDescent="0.2">
      <c r="A133" s="60" t="s">
        <v>31</v>
      </c>
      <c r="B133" s="69"/>
      <c r="C133" s="8">
        <f>April!N133</f>
        <v>0</v>
      </c>
      <c r="D133" s="191">
        <f>W133+AA133</f>
        <v>0</v>
      </c>
      <c r="E133" s="191"/>
      <c r="F133" s="8">
        <f>D133+E133</f>
        <v>0</v>
      </c>
      <c r="G133" s="191"/>
      <c r="H133" s="191">
        <f>F133-G133</f>
        <v>0</v>
      </c>
      <c r="I133" s="175" t="e">
        <f>G133/F133</f>
        <v>#DIV/0!</v>
      </c>
      <c r="J133" s="241"/>
      <c r="K133" s="242"/>
      <c r="L133" s="66" t="e">
        <f t="shared" si="143"/>
        <v>#DIV/0!</v>
      </c>
      <c r="M133" s="8">
        <f>K133+G133+J133</f>
        <v>0</v>
      </c>
      <c r="N133" s="8">
        <f>H133-K133-J133</f>
        <v>0</v>
      </c>
      <c r="O133" s="63" t="e">
        <f>M133/F133</f>
        <v>#DIV/0!</v>
      </c>
      <c r="Q133" s="8"/>
      <c r="R133" s="8">
        <f>+X133+AB133</f>
        <v>0</v>
      </c>
      <c r="S133" s="65">
        <f>+N133+C133+Q133+R133</f>
        <v>0</v>
      </c>
      <c r="T133" s="66" t="e">
        <f t="shared" ref="T133:T135" si="144">+M133/(Q133+F133+R133+C133)</f>
        <v>#DIV/0!</v>
      </c>
      <c r="V133" s="8"/>
      <c r="W133" s="8"/>
      <c r="X133" s="8"/>
      <c r="Y133" s="67"/>
      <c r="Z133" s="8"/>
      <c r="AA133" s="8"/>
      <c r="AB133" s="8"/>
    </row>
    <row r="134" spans="1:28" s="64" customFormat="1" ht="12.75" x14ac:dyDescent="0.2">
      <c r="A134" s="60" t="s">
        <v>32</v>
      </c>
      <c r="B134" s="69"/>
      <c r="C134" s="8">
        <f>April!N134</f>
        <v>30000</v>
      </c>
      <c r="D134" s="191">
        <f t="shared" ref="D134:D135" si="145">W134+AA134</f>
        <v>0</v>
      </c>
      <c r="E134" s="191"/>
      <c r="F134" s="8">
        <f t="shared" ref="F134:F135" si="146">D134+E134</f>
        <v>0</v>
      </c>
      <c r="G134" s="191"/>
      <c r="H134" s="191">
        <f>F134-G134</f>
        <v>0</v>
      </c>
      <c r="I134" s="175" t="e">
        <f>G134/F134</f>
        <v>#DIV/0!</v>
      </c>
      <c r="J134" s="241"/>
      <c r="K134" s="242"/>
      <c r="L134" s="66" t="e">
        <f t="shared" si="143"/>
        <v>#DIV/0!</v>
      </c>
      <c r="M134" s="8">
        <f t="shared" ref="M134:M135" si="147">K134+G134+J134</f>
        <v>0</v>
      </c>
      <c r="N134" s="8">
        <f t="shared" ref="N134:N135" si="148">H134-K134-J134</f>
        <v>0</v>
      </c>
      <c r="O134" s="63" t="e">
        <f>M134/F134</f>
        <v>#DIV/0!</v>
      </c>
      <c r="Q134" s="8"/>
      <c r="R134" s="8">
        <f t="shared" ref="R134:R135" si="149">+X134+AB134</f>
        <v>0</v>
      </c>
      <c r="S134" s="65">
        <f t="shared" ref="S134:S135" si="150">+N134+C134+Q134+R134</f>
        <v>30000</v>
      </c>
      <c r="T134" s="66">
        <f t="shared" si="144"/>
        <v>0</v>
      </c>
      <c r="V134" s="8"/>
      <c r="W134" s="8"/>
      <c r="X134" s="8"/>
      <c r="Y134" s="67"/>
      <c r="Z134" s="8"/>
      <c r="AA134" s="8"/>
      <c r="AB134" s="8"/>
    </row>
    <row r="135" spans="1:28" s="64" customFormat="1" ht="12.75" hidden="1" x14ac:dyDescent="0.2">
      <c r="A135" s="60" t="s">
        <v>33</v>
      </c>
      <c r="B135" s="69"/>
      <c r="C135" s="8">
        <f>April!N135</f>
        <v>0</v>
      </c>
      <c r="D135" s="191">
        <f t="shared" si="145"/>
        <v>0</v>
      </c>
      <c r="E135" s="191"/>
      <c r="F135" s="8">
        <f t="shared" si="146"/>
        <v>0</v>
      </c>
      <c r="G135" s="191"/>
      <c r="H135" s="191">
        <f>F135-G135</f>
        <v>0</v>
      </c>
      <c r="I135" s="175" t="e">
        <f>G135/F135</f>
        <v>#DIV/0!</v>
      </c>
      <c r="J135" s="241"/>
      <c r="K135" s="242"/>
      <c r="L135" s="66" t="e">
        <f t="shared" si="143"/>
        <v>#DIV/0!</v>
      </c>
      <c r="M135" s="8">
        <f t="shared" si="147"/>
        <v>0</v>
      </c>
      <c r="N135" s="8">
        <f t="shared" si="148"/>
        <v>0</v>
      </c>
      <c r="O135" s="63" t="e">
        <f>M135/F135</f>
        <v>#DIV/0!</v>
      </c>
      <c r="Q135" s="8"/>
      <c r="R135" s="8">
        <f t="shared" si="149"/>
        <v>0</v>
      </c>
      <c r="S135" s="65">
        <f t="shared" si="150"/>
        <v>0</v>
      </c>
      <c r="T135" s="66" t="e">
        <f t="shared" si="144"/>
        <v>#DIV/0!</v>
      </c>
      <c r="V135" s="8"/>
      <c r="W135" s="8"/>
      <c r="X135" s="8"/>
      <c r="Y135" s="67"/>
      <c r="Z135" s="8"/>
      <c r="AA135" s="8"/>
      <c r="AB135" s="8"/>
    </row>
    <row r="136" spans="1:28" x14ac:dyDescent="0.25">
      <c r="A136" s="68"/>
      <c r="B136" s="69"/>
      <c r="C136" s="6"/>
      <c r="D136" s="187"/>
      <c r="E136" s="187"/>
      <c r="F136" s="6"/>
      <c r="G136" s="187"/>
      <c r="H136" s="187"/>
      <c r="I136" s="188"/>
      <c r="J136" s="240"/>
      <c r="K136" s="189"/>
      <c r="L136" s="50"/>
      <c r="M136" s="6"/>
      <c r="N136" s="6"/>
      <c r="O136" s="52"/>
      <c r="Q136" s="6"/>
      <c r="R136" s="6"/>
      <c r="S136" s="51"/>
      <c r="T136" s="54"/>
      <c r="V136" s="6"/>
      <c r="W136" s="6"/>
      <c r="X136" s="6"/>
      <c r="Y136" s="51"/>
      <c r="Z136" s="6"/>
      <c r="AA136" s="6"/>
      <c r="AB136" s="6"/>
    </row>
    <row r="137" spans="1:28" x14ac:dyDescent="0.25">
      <c r="A137" s="48" t="s">
        <v>75</v>
      </c>
      <c r="B137" s="49"/>
      <c r="C137" s="6"/>
      <c r="D137" s="187"/>
      <c r="E137" s="187"/>
      <c r="F137" s="6"/>
      <c r="G137" s="187"/>
      <c r="H137" s="187"/>
      <c r="I137" s="188"/>
      <c r="J137" s="240"/>
      <c r="K137" s="189"/>
      <c r="L137" s="50"/>
      <c r="M137" s="6"/>
      <c r="N137" s="6"/>
      <c r="O137" s="52"/>
      <c r="Q137" s="6"/>
      <c r="R137" s="6"/>
      <c r="S137" s="51"/>
      <c r="T137" s="54"/>
      <c r="V137" s="6"/>
      <c r="W137" s="6"/>
      <c r="X137" s="6"/>
      <c r="Y137" s="51"/>
      <c r="Z137" s="6"/>
      <c r="AA137" s="6"/>
      <c r="AB137" s="6"/>
    </row>
    <row r="138" spans="1:28" hidden="1" x14ac:dyDescent="0.25">
      <c r="A138" s="48"/>
      <c r="B138" s="49"/>
      <c r="C138" s="6"/>
      <c r="D138" s="187"/>
      <c r="E138" s="187"/>
      <c r="F138" s="6"/>
      <c r="G138" s="187"/>
      <c r="H138" s="187"/>
      <c r="I138" s="188"/>
      <c r="J138" s="240"/>
      <c r="K138" s="189"/>
      <c r="L138" s="50"/>
      <c r="M138" s="6"/>
      <c r="N138" s="6"/>
      <c r="O138" s="52"/>
      <c r="Q138" s="6"/>
      <c r="R138" s="6"/>
      <c r="S138" s="51"/>
      <c r="T138" s="54"/>
      <c r="V138" s="6"/>
      <c r="W138" s="6"/>
      <c r="X138" s="6"/>
      <c r="Y138" s="51"/>
      <c r="Z138" s="6"/>
      <c r="AA138" s="6"/>
      <c r="AB138" s="6"/>
    </row>
    <row r="139" spans="1:28" x14ac:dyDescent="0.25">
      <c r="A139" s="48"/>
      <c r="B139" s="49"/>
      <c r="C139" s="6"/>
      <c r="D139" s="187"/>
      <c r="E139" s="187"/>
      <c r="F139" s="6"/>
      <c r="G139" s="187"/>
      <c r="H139" s="187"/>
      <c r="I139" s="188"/>
      <c r="J139" s="240"/>
      <c r="K139" s="189"/>
      <c r="L139" s="50"/>
      <c r="M139" s="6"/>
      <c r="N139" s="6"/>
      <c r="O139" s="52"/>
      <c r="Q139" s="6"/>
      <c r="R139" s="6"/>
      <c r="S139" s="51"/>
      <c r="T139" s="54"/>
      <c r="V139" s="6"/>
      <c r="W139" s="6"/>
      <c r="X139" s="6"/>
      <c r="Y139" s="51"/>
      <c r="Z139" s="6"/>
      <c r="AA139" s="6"/>
      <c r="AB139" s="6"/>
    </row>
    <row r="140" spans="1:28" ht="45" x14ac:dyDescent="0.25">
      <c r="A140" s="55" t="s">
        <v>76</v>
      </c>
      <c r="B140" s="49" t="s">
        <v>77</v>
      </c>
      <c r="C140" s="7">
        <f>SUM(C141:C143)</f>
        <v>0</v>
      </c>
      <c r="D140" s="192">
        <f>SUM(D141:D143)</f>
        <v>0</v>
      </c>
      <c r="E140" s="192">
        <f>SUM(E141:E143)</f>
        <v>0</v>
      </c>
      <c r="F140" s="56">
        <f>D140+E140</f>
        <v>0</v>
      </c>
      <c r="G140" s="190">
        <f>SUM(G141:G143)</f>
        <v>0</v>
      </c>
      <c r="H140" s="190">
        <f>F140-G140</f>
        <v>0</v>
      </c>
      <c r="I140" s="174" t="e">
        <f>G140/F140</f>
        <v>#DIV/0!</v>
      </c>
      <c r="J140" s="190">
        <f>SUM(J141:J143)</f>
        <v>0</v>
      </c>
      <c r="K140" s="190">
        <f>SUM(K141:K143)</f>
        <v>0</v>
      </c>
      <c r="L140" s="57" t="e">
        <f t="shared" ref="L140:L143" si="151">(K140+J140)/F140</f>
        <v>#DIV/0!</v>
      </c>
      <c r="M140" s="56">
        <f>K140+G140+J140</f>
        <v>0</v>
      </c>
      <c r="N140" s="56">
        <f>H140-K140-J140</f>
        <v>0</v>
      </c>
      <c r="O140" s="57" t="e">
        <f>M140/F140</f>
        <v>#DIV/0!</v>
      </c>
      <c r="P140" s="58"/>
      <c r="Q140" s="56">
        <f>SUM(Q141:Q143)</f>
        <v>0</v>
      </c>
      <c r="R140" s="56">
        <f>SUM(R141:R143)</f>
        <v>0</v>
      </c>
      <c r="S140" s="59">
        <f>+N140+C140+Q140+R140</f>
        <v>0</v>
      </c>
      <c r="T140" s="57" t="e">
        <f>+M140/(Q140+F140+R140+C140)</f>
        <v>#DIV/0!</v>
      </c>
      <c r="V140" s="7">
        <f>SUM(V141:V143)</f>
        <v>0</v>
      </c>
      <c r="W140" s="7">
        <f>SUM(W141:W143)</f>
        <v>0</v>
      </c>
      <c r="X140" s="7">
        <f>SUM(X141:X143)</f>
        <v>0</v>
      </c>
      <c r="Y140" s="51"/>
      <c r="Z140" s="7">
        <f>SUM(Z141:Z143)</f>
        <v>0</v>
      </c>
      <c r="AA140" s="7">
        <f>SUM(AA141:AA143)</f>
        <v>0</v>
      </c>
      <c r="AB140" s="7">
        <f>SUM(AB141:AB143)</f>
        <v>0</v>
      </c>
    </row>
    <row r="141" spans="1:28" s="64" customFormat="1" ht="12.75" x14ac:dyDescent="0.2">
      <c r="A141" s="60" t="s">
        <v>31</v>
      </c>
      <c r="B141" s="69"/>
      <c r="C141" s="8">
        <f>April!N141</f>
        <v>0</v>
      </c>
      <c r="D141" s="191">
        <f>W141+AA141</f>
        <v>0</v>
      </c>
      <c r="E141" s="191"/>
      <c r="F141" s="8">
        <f>D141+E141</f>
        <v>0</v>
      </c>
      <c r="G141" s="191"/>
      <c r="H141" s="191">
        <f>F141-G141</f>
        <v>0</v>
      </c>
      <c r="I141" s="175" t="e">
        <f>G141/F141</f>
        <v>#DIV/0!</v>
      </c>
      <c r="J141" s="241"/>
      <c r="K141" s="242"/>
      <c r="L141" s="66" t="e">
        <f t="shared" si="151"/>
        <v>#DIV/0!</v>
      </c>
      <c r="M141" s="8">
        <f>K141+G141+J141</f>
        <v>0</v>
      </c>
      <c r="N141" s="8">
        <f>H141-K141-J141</f>
        <v>0</v>
      </c>
      <c r="O141" s="63" t="e">
        <f>M141/F141</f>
        <v>#DIV/0!</v>
      </c>
      <c r="Q141" s="8"/>
      <c r="R141" s="8">
        <f>+X141+AB141</f>
        <v>0</v>
      </c>
      <c r="S141" s="65">
        <f>+N141+C141+Q141+R141</f>
        <v>0</v>
      </c>
      <c r="T141" s="66" t="e">
        <f t="shared" ref="T141:T143" si="152">+M141/(Q141+F141+R141+C141)</f>
        <v>#DIV/0!</v>
      </c>
      <c r="V141" s="8"/>
      <c r="W141" s="8"/>
      <c r="X141" s="8"/>
      <c r="Y141" s="67"/>
      <c r="Z141" s="8"/>
      <c r="AA141" s="8"/>
      <c r="AB141" s="8"/>
    </row>
    <row r="142" spans="1:28" s="64" customFormat="1" ht="12.75" x14ac:dyDescent="0.2">
      <c r="A142" s="60" t="s">
        <v>32</v>
      </c>
      <c r="B142" s="69"/>
      <c r="C142" s="8">
        <f>April!N142</f>
        <v>0</v>
      </c>
      <c r="D142" s="191">
        <f t="shared" ref="D142:D143" si="153">W142+AA142</f>
        <v>0</v>
      </c>
      <c r="E142" s="191"/>
      <c r="F142" s="8">
        <f t="shared" ref="F142:F143" si="154">D142+E142</f>
        <v>0</v>
      </c>
      <c r="G142" s="191"/>
      <c r="H142" s="191">
        <f>F142-G142</f>
        <v>0</v>
      </c>
      <c r="I142" s="175" t="e">
        <f>G142/F142</f>
        <v>#DIV/0!</v>
      </c>
      <c r="J142" s="241"/>
      <c r="K142" s="242"/>
      <c r="L142" s="66" t="e">
        <f t="shared" si="151"/>
        <v>#DIV/0!</v>
      </c>
      <c r="M142" s="8">
        <f t="shared" ref="M142:M143" si="155">K142+G142+J142</f>
        <v>0</v>
      </c>
      <c r="N142" s="8">
        <f t="shared" ref="N142:N143" si="156">H142-K142-J142</f>
        <v>0</v>
      </c>
      <c r="O142" s="63" t="e">
        <f>M142/F142</f>
        <v>#DIV/0!</v>
      </c>
      <c r="Q142" s="8"/>
      <c r="R142" s="8">
        <f t="shared" ref="R142:R143" si="157">+X142+AB142</f>
        <v>0</v>
      </c>
      <c r="S142" s="65">
        <f t="shared" ref="S142:S143" si="158">+N142+C142+Q142+R142</f>
        <v>0</v>
      </c>
      <c r="T142" s="66" t="e">
        <f t="shared" si="152"/>
        <v>#DIV/0!</v>
      </c>
      <c r="V142" s="8"/>
      <c r="W142" s="8"/>
      <c r="X142" s="8"/>
      <c r="Y142" s="67"/>
      <c r="Z142" s="8"/>
      <c r="AA142" s="8"/>
      <c r="AB142" s="8"/>
    </row>
    <row r="143" spans="1:28" s="64" customFormat="1" ht="12.75" x14ac:dyDescent="0.2">
      <c r="A143" s="60" t="s">
        <v>33</v>
      </c>
      <c r="B143" s="69"/>
      <c r="C143" s="8">
        <f>April!N143</f>
        <v>0</v>
      </c>
      <c r="D143" s="191">
        <f t="shared" si="153"/>
        <v>0</v>
      </c>
      <c r="E143" s="191"/>
      <c r="F143" s="8">
        <f t="shared" si="154"/>
        <v>0</v>
      </c>
      <c r="G143" s="191"/>
      <c r="H143" s="191">
        <f>F143-G143</f>
        <v>0</v>
      </c>
      <c r="I143" s="175" t="e">
        <f>G143/F143</f>
        <v>#DIV/0!</v>
      </c>
      <c r="J143" s="241"/>
      <c r="K143" s="242"/>
      <c r="L143" s="66" t="e">
        <f t="shared" si="151"/>
        <v>#DIV/0!</v>
      </c>
      <c r="M143" s="8">
        <f t="shared" si="155"/>
        <v>0</v>
      </c>
      <c r="N143" s="8">
        <f t="shared" si="156"/>
        <v>0</v>
      </c>
      <c r="O143" s="63" t="e">
        <f>M143/F143</f>
        <v>#DIV/0!</v>
      </c>
      <c r="Q143" s="8"/>
      <c r="R143" s="8">
        <f t="shared" si="157"/>
        <v>0</v>
      </c>
      <c r="S143" s="65">
        <f t="shared" si="158"/>
        <v>0</v>
      </c>
      <c r="T143" s="66" t="e">
        <f t="shared" si="152"/>
        <v>#DIV/0!</v>
      </c>
      <c r="V143" s="8"/>
      <c r="W143" s="8"/>
      <c r="X143" s="8"/>
      <c r="Y143" s="67"/>
      <c r="Z143" s="8"/>
      <c r="AA143" s="8"/>
      <c r="AB143" s="8"/>
    </row>
    <row r="144" spans="1:28" x14ac:dyDescent="0.25">
      <c r="A144" s="68"/>
      <c r="B144" s="69"/>
      <c r="C144" s="6"/>
      <c r="D144" s="187"/>
      <c r="E144" s="187"/>
      <c r="F144" s="6"/>
      <c r="G144" s="187"/>
      <c r="H144" s="187"/>
      <c r="I144" s="188"/>
      <c r="J144" s="240"/>
      <c r="K144" s="189"/>
      <c r="L144" s="50"/>
      <c r="M144" s="6"/>
      <c r="N144" s="6"/>
      <c r="O144" s="52"/>
      <c r="Q144" s="6"/>
      <c r="R144" s="6"/>
      <c r="S144" s="51"/>
      <c r="T144" s="54"/>
      <c r="V144" s="6"/>
      <c r="W144" s="6"/>
      <c r="X144" s="6"/>
      <c r="Y144" s="51"/>
      <c r="Z144" s="6"/>
      <c r="AA144" s="6"/>
      <c r="AB144" s="6"/>
    </row>
    <row r="145" spans="1:28" x14ac:dyDescent="0.25">
      <c r="A145" s="48"/>
      <c r="B145" s="49"/>
      <c r="C145" s="6"/>
      <c r="D145" s="187"/>
      <c r="E145" s="187"/>
      <c r="F145" s="6"/>
      <c r="G145" s="187"/>
      <c r="H145" s="187"/>
      <c r="I145" s="188"/>
      <c r="J145" s="240"/>
      <c r="K145" s="189"/>
      <c r="L145" s="50"/>
      <c r="M145" s="6"/>
      <c r="N145" s="6"/>
      <c r="O145" s="52"/>
      <c r="Q145" s="6"/>
      <c r="R145" s="6"/>
      <c r="S145" s="51"/>
      <c r="T145" s="54"/>
      <c r="V145" s="6"/>
      <c r="W145" s="6"/>
      <c r="X145" s="6"/>
      <c r="Y145" s="51"/>
      <c r="Z145" s="6"/>
      <c r="AA145" s="6"/>
      <c r="AB145" s="6"/>
    </row>
    <row r="146" spans="1:28" ht="60" x14ac:dyDescent="0.25">
      <c r="A146" s="55" t="s">
        <v>78</v>
      </c>
      <c r="B146" s="49" t="s">
        <v>79</v>
      </c>
      <c r="C146" s="7">
        <f>SUM(C147:C149)</f>
        <v>0</v>
      </c>
      <c r="D146" s="192">
        <f>SUM(D147:D149)</f>
        <v>0</v>
      </c>
      <c r="E146" s="192">
        <f>SUM(E147:E149)</f>
        <v>0</v>
      </c>
      <c r="F146" s="56">
        <f>D146+E146</f>
        <v>0</v>
      </c>
      <c r="G146" s="190">
        <f>SUM(G147:G149)</f>
        <v>0</v>
      </c>
      <c r="H146" s="190">
        <f>F146-G146</f>
        <v>0</v>
      </c>
      <c r="I146" s="174" t="e">
        <f>G146/F146</f>
        <v>#DIV/0!</v>
      </c>
      <c r="J146" s="190">
        <f>SUM(J147:J149)</f>
        <v>0</v>
      </c>
      <c r="K146" s="190">
        <f>SUM(K147:K149)</f>
        <v>0</v>
      </c>
      <c r="L146" s="57" t="e">
        <f t="shared" ref="L146:L149" si="159">(K146+J146)/F146</f>
        <v>#DIV/0!</v>
      </c>
      <c r="M146" s="56">
        <f>K146+G146+J146</f>
        <v>0</v>
      </c>
      <c r="N146" s="56">
        <f>H146-K146-J146</f>
        <v>0</v>
      </c>
      <c r="O146" s="57" t="e">
        <f>M146/F146</f>
        <v>#DIV/0!</v>
      </c>
      <c r="P146" s="58"/>
      <c r="Q146" s="56">
        <f>SUM(Q147:Q149)</f>
        <v>0</v>
      </c>
      <c r="R146" s="56">
        <f>SUM(R147:R149)</f>
        <v>0</v>
      </c>
      <c r="S146" s="59">
        <f>+N146+C146+Q146+R146</f>
        <v>0</v>
      </c>
      <c r="T146" s="57" t="e">
        <f>+M146/(Q146+F146+R146+C146)</f>
        <v>#DIV/0!</v>
      </c>
      <c r="V146" s="7">
        <f>SUM(V147:V149)</f>
        <v>0</v>
      </c>
      <c r="W146" s="7">
        <f>SUM(W147:W149)</f>
        <v>0</v>
      </c>
      <c r="X146" s="7">
        <f>SUM(X147:X149)</f>
        <v>0</v>
      </c>
      <c r="Y146" s="51"/>
      <c r="Z146" s="7">
        <f>SUM(Z147:Z149)</f>
        <v>0</v>
      </c>
      <c r="AA146" s="7">
        <f>SUM(AA147:AA149)</f>
        <v>0</v>
      </c>
      <c r="AB146" s="7">
        <f>SUM(AB147:AB149)</f>
        <v>0</v>
      </c>
    </row>
    <row r="147" spans="1:28" s="64" customFormat="1" ht="12.75" x14ac:dyDescent="0.2">
      <c r="A147" s="60" t="s">
        <v>31</v>
      </c>
      <c r="B147" s="69"/>
      <c r="C147" s="8">
        <f>April!N147</f>
        <v>0</v>
      </c>
      <c r="D147" s="191">
        <f>W147+AA147</f>
        <v>0</v>
      </c>
      <c r="E147" s="191"/>
      <c r="F147" s="8">
        <f>D147+E147</f>
        <v>0</v>
      </c>
      <c r="G147" s="191"/>
      <c r="H147" s="191">
        <f>F147-G147</f>
        <v>0</v>
      </c>
      <c r="I147" s="175" t="e">
        <f>G147/F147</f>
        <v>#DIV/0!</v>
      </c>
      <c r="J147" s="241"/>
      <c r="K147" s="242"/>
      <c r="L147" s="66" t="e">
        <f t="shared" si="159"/>
        <v>#DIV/0!</v>
      </c>
      <c r="M147" s="8">
        <f>K147+G147+J147</f>
        <v>0</v>
      </c>
      <c r="N147" s="8">
        <f>H147-K147-J147</f>
        <v>0</v>
      </c>
      <c r="O147" s="63" t="e">
        <f>M147/F147</f>
        <v>#DIV/0!</v>
      </c>
      <c r="Q147" s="8"/>
      <c r="R147" s="8">
        <f>+X147+AB147</f>
        <v>0</v>
      </c>
      <c r="S147" s="65">
        <f>+N147+C147+Q147+R147</f>
        <v>0</v>
      </c>
      <c r="T147" s="66" t="e">
        <f t="shared" ref="T147:T149" si="160">+M147/(Q147+F147+R147+C147)</f>
        <v>#DIV/0!</v>
      </c>
      <c r="V147" s="8"/>
      <c r="W147" s="8"/>
      <c r="X147" s="8"/>
      <c r="Y147" s="67"/>
      <c r="Z147" s="8"/>
      <c r="AA147" s="8"/>
      <c r="AB147" s="8"/>
    </row>
    <row r="148" spans="1:28" s="64" customFormat="1" ht="12.75" x14ac:dyDescent="0.2">
      <c r="A148" s="60" t="s">
        <v>32</v>
      </c>
      <c r="B148" s="69"/>
      <c r="C148" s="8">
        <f>April!N148</f>
        <v>0</v>
      </c>
      <c r="D148" s="191">
        <f t="shared" ref="D148:D149" si="161">W148+AA148</f>
        <v>0</v>
      </c>
      <c r="E148" s="191"/>
      <c r="F148" s="8">
        <f t="shared" ref="F148:F149" si="162">D148+E148</f>
        <v>0</v>
      </c>
      <c r="G148" s="191"/>
      <c r="H148" s="191">
        <f>F148-G148</f>
        <v>0</v>
      </c>
      <c r="I148" s="175" t="e">
        <f>G148/F148</f>
        <v>#DIV/0!</v>
      </c>
      <c r="J148" s="241"/>
      <c r="K148" s="242"/>
      <c r="L148" s="66" t="e">
        <f t="shared" si="159"/>
        <v>#DIV/0!</v>
      </c>
      <c r="M148" s="8">
        <f t="shared" ref="M148:M149" si="163">K148+G148+J148</f>
        <v>0</v>
      </c>
      <c r="N148" s="8">
        <f t="shared" ref="N148:N149" si="164">H148-K148-J148</f>
        <v>0</v>
      </c>
      <c r="O148" s="63" t="e">
        <f>M148/F148</f>
        <v>#DIV/0!</v>
      </c>
      <c r="Q148" s="8"/>
      <c r="R148" s="8">
        <f t="shared" ref="R148:R149" si="165">+X148+AB148</f>
        <v>0</v>
      </c>
      <c r="S148" s="65">
        <f t="shared" ref="S148:S149" si="166">+N148+C148+Q148+R148</f>
        <v>0</v>
      </c>
      <c r="T148" s="66" t="e">
        <f t="shared" si="160"/>
        <v>#DIV/0!</v>
      </c>
      <c r="V148" s="8"/>
      <c r="W148" s="8"/>
      <c r="X148" s="8"/>
      <c r="Y148" s="67"/>
      <c r="Z148" s="8"/>
      <c r="AA148" s="8"/>
      <c r="AB148" s="8"/>
    </row>
    <row r="149" spans="1:28" s="64" customFormat="1" ht="12.75" x14ac:dyDescent="0.2">
      <c r="A149" s="60" t="s">
        <v>33</v>
      </c>
      <c r="B149" s="69"/>
      <c r="C149" s="8">
        <f>April!N149</f>
        <v>0</v>
      </c>
      <c r="D149" s="191">
        <f t="shared" si="161"/>
        <v>0</v>
      </c>
      <c r="E149" s="191"/>
      <c r="F149" s="8">
        <f t="shared" si="162"/>
        <v>0</v>
      </c>
      <c r="G149" s="191"/>
      <c r="H149" s="191">
        <f>F149-G149</f>
        <v>0</v>
      </c>
      <c r="I149" s="175" t="e">
        <f>G149/F149</f>
        <v>#DIV/0!</v>
      </c>
      <c r="J149" s="241"/>
      <c r="K149" s="242"/>
      <c r="L149" s="66" t="e">
        <f t="shared" si="159"/>
        <v>#DIV/0!</v>
      </c>
      <c r="M149" s="8">
        <f t="shared" si="163"/>
        <v>0</v>
      </c>
      <c r="N149" s="8">
        <f t="shared" si="164"/>
        <v>0</v>
      </c>
      <c r="O149" s="63" t="e">
        <f>M149/F149</f>
        <v>#DIV/0!</v>
      </c>
      <c r="Q149" s="8"/>
      <c r="R149" s="8">
        <f t="shared" si="165"/>
        <v>0</v>
      </c>
      <c r="S149" s="65">
        <f t="shared" si="166"/>
        <v>0</v>
      </c>
      <c r="T149" s="66" t="e">
        <f t="shared" si="160"/>
        <v>#DIV/0!</v>
      </c>
      <c r="V149" s="8"/>
      <c r="W149" s="8"/>
      <c r="X149" s="8"/>
      <c r="Y149" s="67"/>
      <c r="Z149" s="8"/>
      <c r="AA149" s="8"/>
      <c r="AB149" s="8"/>
    </row>
    <row r="150" spans="1:28" x14ac:dyDescent="0.25">
      <c r="A150" s="68"/>
      <c r="B150" s="69"/>
      <c r="C150" s="6"/>
      <c r="D150" s="187"/>
      <c r="E150" s="187"/>
      <c r="F150" s="6"/>
      <c r="G150" s="187"/>
      <c r="H150" s="187"/>
      <c r="I150" s="188"/>
      <c r="J150" s="240"/>
      <c r="K150" s="189"/>
      <c r="L150" s="50"/>
      <c r="M150" s="6"/>
      <c r="N150" s="6"/>
      <c r="O150" s="52"/>
      <c r="Q150" s="6"/>
      <c r="R150" s="6"/>
      <c r="S150" s="51"/>
      <c r="T150" s="54"/>
      <c r="V150" s="6"/>
      <c r="W150" s="6"/>
      <c r="X150" s="6"/>
      <c r="Y150" s="51"/>
      <c r="Z150" s="6"/>
      <c r="AA150" s="6"/>
      <c r="AB150" s="6"/>
    </row>
    <row r="151" spans="1:28" x14ac:dyDescent="0.25">
      <c r="A151" s="55" t="s">
        <v>80</v>
      </c>
      <c r="B151" s="49" t="s">
        <v>81</v>
      </c>
      <c r="C151" s="7">
        <f>SUM(C152:C154)</f>
        <v>-810000.14999999991</v>
      </c>
      <c r="D151" s="192">
        <f>SUM(D152:D154)</f>
        <v>0</v>
      </c>
      <c r="E151" s="192">
        <f>SUM(E152:E154)</f>
        <v>0</v>
      </c>
      <c r="F151" s="56">
        <f>D151+E151</f>
        <v>0</v>
      </c>
      <c r="G151" s="190">
        <f>SUM(G152:G154)</f>
        <v>149974.10999999999</v>
      </c>
      <c r="H151" s="190">
        <f>F151-G151</f>
        <v>-149974.10999999999</v>
      </c>
      <c r="I151" s="174" t="e">
        <f>G151/F151</f>
        <v>#DIV/0!</v>
      </c>
      <c r="J151" s="190">
        <f>SUM(J152:J154)</f>
        <v>688036</v>
      </c>
      <c r="K151" s="190">
        <f>SUM(K152:K154)</f>
        <v>200668.75</v>
      </c>
      <c r="L151" s="57" t="e">
        <f t="shared" ref="L151:L154" si="167">(K151+J151)/F151</f>
        <v>#DIV/0!</v>
      </c>
      <c r="M151" s="56">
        <f>K151+G151+J151</f>
        <v>1038678.86</v>
      </c>
      <c r="N151" s="56">
        <f>H151-K151-J151</f>
        <v>-1038678.86</v>
      </c>
      <c r="O151" s="57" t="e">
        <f>M151/F151</f>
        <v>#DIV/0!</v>
      </c>
      <c r="P151" s="58"/>
      <c r="Q151" s="56">
        <f>SUM(Q152:Q154)</f>
        <v>0</v>
      </c>
      <c r="R151" s="56">
        <f>SUM(R152:R154)</f>
        <v>0</v>
      </c>
      <c r="S151" s="59">
        <f>+N151+C151+Q151+R151</f>
        <v>-1848679.0099999998</v>
      </c>
      <c r="T151" s="57">
        <f>+M151/(Q151+F151+R151+C151)</f>
        <v>-1.2823193427803687</v>
      </c>
      <c r="V151" s="7">
        <f>SUM(V152:V154)</f>
        <v>0</v>
      </c>
      <c r="W151" s="7">
        <f>SUM(W152:W154)</f>
        <v>0</v>
      </c>
      <c r="X151" s="7">
        <f>SUM(X152:X154)</f>
        <v>0</v>
      </c>
      <c r="Y151" s="51"/>
      <c r="Z151" s="7">
        <f>SUM(Z152:Z154)</f>
        <v>0</v>
      </c>
      <c r="AA151" s="7">
        <f>SUM(AA152:AA154)</f>
        <v>0</v>
      </c>
      <c r="AB151" s="7">
        <f>SUM(AB152:AB154)</f>
        <v>0</v>
      </c>
    </row>
    <row r="152" spans="1:28" s="64" customFormat="1" ht="12.75" x14ac:dyDescent="0.2">
      <c r="A152" s="60" t="s">
        <v>31</v>
      </c>
      <c r="B152" s="69"/>
      <c r="C152" s="8">
        <f>April!N152</f>
        <v>0</v>
      </c>
      <c r="D152" s="191">
        <f>W152+AA152</f>
        <v>0</v>
      </c>
      <c r="E152" s="191"/>
      <c r="F152" s="8">
        <f>D152+E152</f>
        <v>0</v>
      </c>
      <c r="G152" s="191"/>
      <c r="H152" s="191">
        <f>F152-G152</f>
        <v>0</v>
      </c>
      <c r="I152" s="175" t="e">
        <f>G152/F152</f>
        <v>#DIV/0!</v>
      </c>
      <c r="J152" s="241"/>
      <c r="K152" s="242"/>
      <c r="L152" s="66" t="e">
        <f t="shared" si="167"/>
        <v>#DIV/0!</v>
      </c>
      <c r="M152" s="8">
        <f>K152+G152+J152</f>
        <v>0</v>
      </c>
      <c r="N152" s="8">
        <f>H152-K152-J152</f>
        <v>0</v>
      </c>
      <c r="O152" s="63" t="e">
        <f>M152/F152</f>
        <v>#DIV/0!</v>
      </c>
      <c r="Q152" s="8"/>
      <c r="R152" s="8">
        <f>+X152+AB152</f>
        <v>0</v>
      </c>
      <c r="S152" s="65">
        <f>+N152+C152+Q152+R152</f>
        <v>0</v>
      </c>
      <c r="T152" s="66" t="e">
        <f t="shared" ref="T152:T154" si="168">+M152/(Q152+F152+R152+C152)</f>
        <v>#DIV/0!</v>
      </c>
      <c r="V152" s="8"/>
      <c r="W152" s="8"/>
      <c r="X152" s="8"/>
      <c r="Y152" s="67"/>
      <c r="Z152" s="8"/>
      <c r="AA152" s="8"/>
      <c r="AB152" s="8"/>
    </row>
    <row r="153" spans="1:28" s="64" customFormat="1" ht="12.75" x14ac:dyDescent="0.2">
      <c r="A153" s="60" t="s">
        <v>32</v>
      </c>
      <c r="B153" s="69"/>
      <c r="C153" s="8">
        <f>April!N153</f>
        <v>-810000.14999999991</v>
      </c>
      <c r="D153" s="191">
        <f t="shared" ref="D153:D154" si="169">W153+AA153</f>
        <v>0</v>
      </c>
      <c r="E153" s="191"/>
      <c r="F153" s="8">
        <f t="shared" ref="F153:F154" si="170">D153+E153</f>
        <v>0</v>
      </c>
      <c r="G153" s="191">
        <v>149974.10999999999</v>
      </c>
      <c r="H153" s="191">
        <f>F153-G153</f>
        <v>-149974.10999999999</v>
      </c>
      <c r="I153" s="175" t="e">
        <f>G153/F153</f>
        <v>#DIV/0!</v>
      </c>
      <c r="J153" s="241">
        <v>688036</v>
      </c>
      <c r="K153" s="242">
        <v>200668.75</v>
      </c>
      <c r="L153" s="66" t="e">
        <f t="shared" si="167"/>
        <v>#DIV/0!</v>
      </c>
      <c r="M153" s="8">
        <f t="shared" ref="M153:M154" si="171">K153+G153+J153</f>
        <v>1038678.86</v>
      </c>
      <c r="N153" s="8">
        <f t="shared" ref="N153:N154" si="172">H153-K153-J153</f>
        <v>-1038678.86</v>
      </c>
      <c r="O153" s="63" t="e">
        <f>M153/F153</f>
        <v>#DIV/0!</v>
      </c>
      <c r="Q153" s="8"/>
      <c r="R153" s="8">
        <f t="shared" ref="R153:R154" si="173">+X153+AB153</f>
        <v>0</v>
      </c>
      <c r="S153" s="65">
        <f t="shared" ref="S153:S154" si="174">+N153+C153+Q153+R153</f>
        <v>-1848679.0099999998</v>
      </c>
      <c r="T153" s="66">
        <f t="shared" si="168"/>
        <v>-1.2823193427803687</v>
      </c>
      <c r="V153" s="8"/>
      <c r="W153" s="8"/>
      <c r="X153" s="8"/>
      <c r="Y153" s="67"/>
      <c r="Z153" s="8"/>
      <c r="AA153" s="8"/>
      <c r="AB153" s="8"/>
    </row>
    <row r="154" spans="1:28" s="64" customFormat="1" ht="12.75" x14ac:dyDescent="0.2">
      <c r="A154" s="60" t="s">
        <v>33</v>
      </c>
      <c r="B154" s="69"/>
      <c r="C154" s="8">
        <f>April!N154</f>
        <v>0</v>
      </c>
      <c r="D154" s="191">
        <f t="shared" si="169"/>
        <v>0</v>
      </c>
      <c r="E154" s="191"/>
      <c r="F154" s="8">
        <f t="shared" si="170"/>
        <v>0</v>
      </c>
      <c r="G154" s="191"/>
      <c r="H154" s="191">
        <f>F154-G154</f>
        <v>0</v>
      </c>
      <c r="I154" s="175" t="e">
        <f>G154/F154</f>
        <v>#DIV/0!</v>
      </c>
      <c r="J154" s="241"/>
      <c r="K154" s="242"/>
      <c r="L154" s="66" t="e">
        <f t="shared" si="167"/>
        <v>#DIV/0!</v>
      </c>
      <c r="M154" s="8">
        <f t="shared" si="171"/>
        <v>0</v>
      </c>
      <c r="N154" s="8">
        <f t="shared" si="172"/>
        <v>0</v>
      </c>
      <c r="O154" s="63" t="e">
        <f>M154/F154</f>
        <v>#DIV/0!</v>
      </c>
      <c r="Q154" s="8"/>
      <c r="R154" s="8">
        <f t="shared" si="173"/>
        <v>0</v>
      </c>
      <c r="S154" s="65">
        <f t="shared" si="174"/>
        <v>0</v>
      </c>
      <c r="T154" s="66" t="e">
        <f t="shared" si="168"/>
        <v>#DIV/0!</v>
      </c>
      <c r="V154" s="8"/>
      <c r="W154" s="8"/>
      <c r="X154" s="8"/>
      <c r="Y154" s="67"/>
      <c r="Z154" s="8"/>
      <c r="AA154" s="8"/>
      <c r="AB154" s="8"/>
    </row>
    <row r="155" spans="1:28" x14ac:dyDescent="0.25">
      <c r="A155" s="68"/>
      <c r="B155" s="69"/>
      <c r="C155" s="6"/>
      <c r="D155" s="187"/>
      <c r="E155" s="187"/>
      <c r="F155" s="6"/>
      <c r="G155" s="187"/>
      <c r="H155" s="187"/>
      <c r="I155" s="188"/>
      <c r="J155" s="240"/>
      <c r="K155" s="189"/>
      <c r="L155" s="50"/>
      <c r="M155" s="6"/>
      <c r="N155" s="6"/>
      <c r="O155" s="52"/>
      <c r="Q155" s="6"/>
      <c r="R155" s="6"/>
      <c r="S155" s="51"/>
      <c r="T155" s="54"/>
      <c r="V155" s="6"/>
      <c r="W155" s="6"/>
      <c r="X155" s="6"/>
      <c r="Y155" s="51"/>
      <c r="Z155" s="6"/>
      <c r="AA155" s="6"/>
      <c r="AB155" s="6"/>
    </row>
    <row r="156" spans="1:28" ht="45" x14ac:dyDescent="0.25">
      <c r="A156" s="75" t="s">
        <v>82</v>
      </c>
      <c r="B156" s="49"/>
      <c r="C156" s="6"/>
      <c r="D156" s="187"/>
      <c r="E156" s="187"/>
      <c r="F156" s="6"/>
      <c r="G156" s="187"/>
      <c r="H156" s="187"/>
      <c r="I156" s="188"/>
      <c r="J156" s="240"/>
      <c r="K156" s="189"/>
      <c r="L156" s="50"/>
      <c r="M156" s="6"/>
      <c r="N156" s="6"/>
      <c r="O156" s="52"/>
      <c r="Q156" s="6"/>
      <c r="R156" s="6"/>
      <c r="S156" s="51"/>
      <c r="T156" s="54"/>
      <c r="V156" s="6"/>
      <c r="W156" s="6"/>
      <c r="X156" s="6"/>
      <c r="Y156" s="51"/>
      <c r="Z156" s="6"/>
      <c r="AA156" s="6"/>
      <c r="AB156" s="6"/>
    </row>
    <row r="157" spans="1:28" x14ac:dyDescent="0.25">
      <c r="A157" s="48"/>
      <c r="B157" s="49"/>
      <c r="C157" s="6"/>
      <c r="D157" s="187"/>
      <c r="E157" s="187"/>
      <c r="F157" s="6"/>
      <c r="G157" s="187"/>
      <c r="H157" s="187"/>
      <c r="I157" s="188"/>
      <c r="J157" s="240"/>
      <c r="K157" s="189"/>
      <c r="L157" s="50"/>
      <c r="M157" s="6"/>
      <c r="N157" s="6"/>
      <c r="O157" s="52"/>
      <c r="Q157" s="6"/>
      <c r="R157" s="6"/>
      <c r="S157" s="51"/>
      <c r="T157" s="54"/>
      <c r="V157" s="6"/>
      <c r="W157" s="6"/>
      <c r="X157" s="6"/>
      <c r="Y157" s="51"/>
      <c r="Z157" s="6"/>
      <c r="AA157" s="6"/>
      <c r="AB157" s="6"/>
    </row>
    <row r="158" spans="1:28" ht="30" x14ac:dyDescent="0.25">
      <c r="A158" s="55" t="s">
        <v>83</v>
      </c>
      <c r="B158" s="49" t="s">
        <v>84</v>
      </c>
      <c r="C158" s="7">
        <f>SUM(C159:C161)</f>
        <v>876326.05999999994</v>
      </c>
      <c r="D158" s="192">
        <f>SUM(D159:D161)</f>
        <v>0</v>
      </c>
      <c r="E158" s="192">
        <f>SUM(E159:E161)</f>
        <v>343862.5</v>
      </c>
      <c r="F158" s="56">
        <f>D158+E158</f>
        <v>343862.5</v>
      </c>
      <c r="G158" s="190">
        <f>SUM(G159:G161)</f>
        <v>32749.93</v>
      </c>
      <c r="H158" s="190">
        <f>F158-G158</f>
        <v>311112.57</v>
      </c>
      <c r="I158" s="174">
        <f>G158/F158</f>
        <v>9.5241353738776402E-2</v>
      </c>
      <c r="J158" s="190">
        <f>SUM(J159:J161)</f>
        <v>11062</v>
      </c>
      <c r="K158" s="190">
        <f>SUM(K159:K161)</f>
        <v>0</v>
      </c>
      <c r="L158" s="57">
        <f t="shared" ref="L158:L161" si="175">(K158+J158)/F158</f>
        <v>3.2169835326620377E-2</v>
      </c>
      <c r="M158" s="56">
        <f>K158+G158+J158</f>
        <v>43811.93</v>
      </c>
      <c r="N158" s="56">
        <f>H158-K158-J158</f>
        <v>300050.57</v>
      </c>
      <c r="O158" s="57">
        <f>M158/F158</f>
        <v>0.12741118906539678</v>
      </c>
      <c r="P158" s="58"/>
      <c r="Q158" s="56">
        <f>SUM(Q159:Q161)</f>
        <v>0</v>
      </c>
      <c r="R158" s="56">
        <f>SUM(R159:R161)</f>
        <v>0</v>
      </c>
      <c r="S158" s="59">
        <f>+N158+C158+Q158+R158</f>
        <v>1176376.6299999999</v>
      </c>
      <c r="T158" s="57">
        <f>+M158/(Q158+F158+R158+C158)</f>
        <v>3.5905868515928391E-2</v>
      </c>
      <c r="V158" s="7">
        <f>SUM(V159:V161)</f>
        <v>0</v>
      </c>
      <c r="W158" s="7">
        <f>SUM(W159:W161)</f>
        <v>0</v>
      </c>
      <c r="X158" s="7">
        <f>SUM(X159:X161)</f>
        <v>0</v>
      </c>
      <c r="Y158" s="51"/>
      <c r="Z158" s="7">
        <f>SUM(Z159:Z161)</f>
        <v>0</v>
      </c>
      <c r="AA158" s="7">
        <f>SUM(AA159:AA161)</f>
        <v>0</v>
      </c>
      <c r="AB158" s="7">
        <f>SUM(AB159:AB161)</f>
        <v>0</v>
      </c>
    </row>
    <row r="159" spans="1:28" s="64" customFormat="1" ht="12.75" x14ac:dyDescent="0.2">
      <c r="A159" s="60" t="s">
        <v>31</v>
      </c>
      <c r="B159" s="69"/>
      <c r="C159" s="8">
        <f>April!N159</f>
        <v>0</v>
      </c>
      <c r="D159" s="191">
        <f>W159+AA159</f>
        <v>0</v>
      </c>
      <c r="E159" s="191"/>
      <c r="F159" s="8">
        <f>D159+E159</f>
        <v>0</v>
      </c>
      <c r="G159" s="191"/>
      <c r="H159" s="191">
        <f>F159-G159</f>
        <v>0</v>
      </c>
      <c r="I159" s="175" t="e">
        <f>G159/F159</f>
        <v>#DIV/0!</v>
      </c>
      <c r="J159" s="241"/>
      <c r="K159" s="242"/>
      <c r="L159" s="66" t="e">
        <f t="shared" si="175"/>
        <v>#DIV/0!</v>
      </c>
      <c r="M159" s="8">
        <f>K159+G159+J159</f>
        <v>0</v>
      </c>
      <c r="N159" s="8">
        <f>H159-K159-J159</f>
        <v>0</v>
      </c>
      <c r="O159" s="63" t="e">
        <f>M159/F159</f>
        <v>#DIV/0!</v>
      </c>
      <c r="Q159" s="8"/>
      <c r="R159" s="8">
        <f>+X159+AB159</f>
        <v>0</v>
      </c>
      <c r="S159" s="65">
        <f>+N159+C159+Q159+R159</f>
        <v>0</v>
      </c>
      <c r="T159" s="66" t="e">
        <f t="shared" ref="T159:T161" si="176">+M159/(Q159+F159+R159+C159)</f>
        <v>#DIV/0!</v>
      </c>
      <c r="V159" s="8"/>
      <c r="W159" s="8"/>
      <c r="X159" s="8"/>
      <c r="Y159" s="67"/>
      <c r="Z159" s="8"/>
      <c r="AA159" s="8"/>
      <c r="AB159" s="8"/>
    </row>
    <row r="160" spans="1:28" s="64" customFormat="1" ht="12.75" x14ac:dyDescent="0.2">
      <c r="A160" s="60" t="s">
        <v>32</v>
      </c>
      <c r="B160" s="69"/>
      <c r="C160" s="8">
        <f>April!N160</f>
        <v>876326.05999999994</v>
      </c>
      <c r="D160" s="191">
        <f t="shared" ref="D160:D161" si="177">W160+AA160</f>
        <v>0</v>
      </c>
      <c r="E160" s="191">
        <f>16787.5+34475+292600</f>
        <v>343862.5</v>
      </c>
      <c r="F160" s="8">
        <f t="shared" ref="F160:F161" si="178">D160+E160</f>
        <v>343862.5</v>
      </c>
      <c r="G160" s="191">
        <v>32749.93</v>
      </c>
      <c r="H160" s="191">
        <f>F160-G160</f>
        <v>311112.57</v>
      </c>
      <c r="I160" s="175">
        <f>G160/F160</f>
        <v>9.5241353738776402E-2</v>
      </c>
      <c r="J160" s="241">
        <v>11062</v>
      </c>
      <c r="K160" s="242"/>
      <c r="L160" s="66">
        <f t="shared" si="175"/>
        <v>3.2169835326620377E-2</v>
      </c>
      <c r="M160" s="8">
        <f t="shared" ref="M160:M161" si="179">K160+G160+J160</f>
        <v>43811.93</v>
      </c>
      <c r="N160" s="8">
        <f t="shared" ref="N160:N161" si="180">H160-K160-J160</f>
        <v>300050.57</v>
      </c>
      <c r="O160" s="63">
        <f>M160/F160</f>
        <v>0.12741118906539678</v>
      </c>
      <c r="Q160" s="8"/>
      <c r="R160" s="8">
        <f t="shared" ref="R160:R161" si="181">+X160+AB160</f>
        <v>0</v>
      </c>
      <c r="S160" s="65">
        <f t="shared" ref="S160:S161" si="182">+N160+C160+Q160+R160</f>
        <v>1176376.6299999999</v>
      </c>
      <c r="T160" s="66">
        <f t="shared" si="176"/>
        <v>3.5905868515928391E-2</v>
      </c>
      <c r="V160" s="8"/>
      <c r="W160" s="8"/>
      <c r="X160" s="8"/>
      <c r="Y160" s="67"/>
      <c r="Z160" s="8"/>
      <c r="AA160" s="8"/>
      <c r="AB160" s="8"/>
    </row>
    <row r="161" spans="1:28" s="64" customFormat="1" ht="12.75" x14ac:dyDescent="0.2">
      <c r="A161" s="60" t="s">
        <v>33</v>
      </c>
      <c r="B161" s="69"/>
      <c r="C161" s="8">
        <f>April!N161</f>
        <v>0</v>
      </c>
      <c r="D161" s="191">
        <f t="shared" si="177"/>
        <v>0</v>
      </c>
      <c r="E161" s="191"/>
      <c r="F161" s="8">
        <f t="shared" si="178"/>
        <v>0</v>
      </c>
      <c r="G161" s="191"/>
      <c r="H161" s="191">
        <f>F161-G161</f>
        <v>0</v>
      </c>
      <c r="I161" s="175" t="e">
        <f>G161/F161</f>
        <v>#DIV/0!</v>
      </c>
      <c r="J161" s="241"/>
      <c r="K161" s="242"/>
      <c r="L161" s="66" t="e">
        <f t="shared" si="175"/>
        <v>#DIV/0!</v>
      </c>
      <c r="M161" s="8">
        <f t="shared" si="179"/>
        <v>0</v>
      </c>
      <c r="N161" s="8">
        <f t="shared" si="180"/>
        <v>0</v>
      </c>
      <c r="O161" s="63" t="e">
        <f>M161/F161</f>
        <v>#DIV/0!</v>
      </c>
      <c r="Q161" s="8"/>
      <c r="R161" s="8">
        <f t="shared" si="181"/>
        <v>0</v>
      </c>
      <c r="S161" s="65">
        <f t="shared" si="182"/>
        <v>0</v>
      </c>
      <c r="T161" s="66" t="e">
        <f t="shared" si="176"/>
        <v>#DIV/0!</v>
      </c>
      <c r="V161" s="8"/>
      <c r="W161" s="8"/>
      <c r="X161" s="8"/>
      <c r="Y161" s="67"/>
      <c r="Z161" s="8"/>
      <c r="AA161" s="8"/>
      <c r="AB161" s="8"/>
    </row>
    <row r="162" spans="1:28" x14ac:dyDescent="0.25">
      <c r="A162" s="68"/>
      <c r="B162" s="69"/>
      <c r="C162" s="6"/>
      <c r="D162" s="187"/>
      <c r="E162" s="187"/>
      <c r="F162" s="6"/>
      <c r="G162" s="187"/>
      <c r="H162" s="187"/>
      <c r="I162" s="188"/>
      <c r="J162" s="240"/>
      <c r="K162" s="189"/>
      <c r="L162" s="50"/>
      <c r="M162" s="6"/>
      <c r="N162" s="6"/>
      <c r="O162" s="52"/>
      <c r="Q162" s="6"/>
      <c r="R162" s="6"/>
      <c r="S162" s="51"/>
      <c r="T162" s="54"/>
      <c r="V162" s="6"/>
      <c r="W162" s="6"/>
      <c r="X162" s="6"/>
      <c r="Y162" s="51"/>
      <c r="Z162" s="6"/>
      <c r="AA162" s="6"/>
      <c r="AB162" s="6"/>
    </row>
    <row r="163" spans="1:28" ht="30" x14ac:dyDescent="0.25">
      <c r="A163" s="55" t="s">
        <v>85</v>
      </c>
      <c r="B163" s="49" t="s">
        <v>86</v>
      </c>
      <c r="C163" s="7">
        <f>SUM(C164:C166)</f>
        <v>0</v>
      </c>
      <c r="D163" s="192">
        <f>SUM(D164:D166)</f>
        <v>0</v>
      </c>
      <c r="E163" s="192">
        <f>SUM(E164:E166)</f>
        <v>0</v>
      </c>
      <c r="F163" s="56">
        <f>D163+E163</f>
        <v>0</v>
      </c>
      <c r="G163" s="190">
        <f>SUM(G164:G166)</f>
        <v>0</v>
      </c>
      <c r="H163" s="190">
        <f>F163-G163</f>
        <v>0</v>
      </c>
      <c r="I163" s="174" t="e">
        <f>G163/F163</f>
        <v>#DIV/0!</v>
      </c>
      <c r="J163" s="190">
        <f>SUM(J164:J166)</f>
        <v>0</v>
      </c>
      <c r="K163" s="190">
        <f>SUM(K164:K166)</f>
        <v>0</v>
      </c>
      <c r="L163" s="57" t="e">
        <f t="shared" ref="L163:L166" si="183">(K163+J163)/F163</f>
        <v>#DIV/0!</v>
      </c>
      <c r="M163" s="56">
        <f>K163+G163+J163</f>
        <v>0</v>
      </c>
      <c r="N163" s="56">
        <f>H163-K163-J163</f>
        <v>0</v>
      </c>
      <c r="O163" s="57" t="e">
        <f>M163/F163</f>
        <v>#DIV/0!</v>
      </c>
      <c r="P163" s="58"/>
      <c r="Q163" s="56">
        <f>SUM(Q164:Q166)</f>
        <v>0</v>
      </c>
      <c r="R163" s="56">
        <f>SUM(R164:R166)</f>
        <v>0</v>
      </c>
      <c r="S163" s="59">
        <f>+N163+C163+Q163+R163</f>
        <v>0</v>
      </c>
      <c r="T163" s="57" t="e">
        <f>+M163/(Q163+F163+R163+C163)</f>
        <v>#DIV/0!</v>
      </c>
      <c r="V163" s="7">
        <f>SUM(V164:V166)</f>
        <v>0</v>
      </c>
      <c r="W163" s="7">
        <f>SUM(W164:W166)</f>
        <v>0</v>
      </c>
      <c r="X163" s="7">
        <f>SUM(X164:X166)</f>
        <v>0</v>
      </c>
      <c r="Y163" s="51"/>
      <c r="Z163" s="7">
        <f>SUM(Z164:Z166)</f>
        <v>0</v>
      </c>
      <c r="AA163" s="7">
        <f>SUM(AA164:AA166)</f>
        <v>0</v>
      </c>
      <c r="AB163" s="7">
        <f>SUM(AB164:AB166)</f>
        <v>0</v>
      </c>
    </row>
    <row r="164" spans="1:28" s="64" customFormat="1" ht="12.75" x14ac:dyDescent="0.2">
      <c r="A164" s="60" t="s">
        <v>31</v>
      </c>
      <c r="B164" s="69"/>
      <c r="C164" s="8">
        <f>April!N164</f>
        <v>0</v>
      </c>
      <c r="D164" s="191">
        <f>W164+AA164</f>
        <v>0</v>
      </c>
      <c r="E164" s="191"/>
      <c r="F164" s="8">
        <f>D164+E164</f>
        <v>0</v>
      </c>
      <c r="G164" s="191"/>
      <c r="H164" s="191">
        <f>F164-G164</f>
        <v>0</v>
      </c>
      <c r="I164" s="175" t="e">
        <f>G164/F164</f>
        <v>#DIV/0!</v>
      </c>
      <c r="J164" s="241"/>
      <c r="K164" s="242"/>
      <c r="L164" s="66" t="e">
        <f t="shared" si="183"/>
        <v>#DIV/0!</v>
      </c>
      <c r="M164" s="8">
        <f>K164+G164+J164</f>
        <v>0</v>
      </c>
      <c r="N164" s="8">
        <f>H164-K164-J164</f>
        <v>0</v>
      </c>
      <c r="O164" s="63" t="e">
        <f>M164/F164</f>
        <v>#DIV/0!</v>
      </c>
      <c r="Q164" s="8"/>
      <c r="R164" s="8">
        <f>+X164+AB164</f>
        <v>0</v>
      </c>
      <c r="S164" s="65">
        <f>+N164+C164+Q164+R164</f>
        <v>0</v>
      </c>
      <c r="T164" s="66" t="e">
        <f t="shared" ref="T164:T166" si="184">+M164/(Q164+F164+R164+C164)</f>
        <v>#DIV/0!</v>
      </c>
      <c r="V164" s="8"/>
      <c r="W164" s="8"/>
      <c r="X164" s="8"/>
      <c r="Y164" s="67"/>
      <c r="Z164" s="8"/>
      <c r="AA164" s="8"/>
      <c r="AB164" s="8"/>
    </row>
    <row r="165" spans="1:28" s="64" customFormat="1" ht="12.75" x14ac:dyDescent="0.2">
      <c r="A165" s="60" t="s">
        <v>32</v>
      </c>
      <c r="B165" s="69"/>
      <c r="C165" s="8">
        <f>April!N165</f>
        <v>0</v>
      </c>
      <c r="D165" s="191">
        <f t="shared" ref="D165:D166" si="185">W165+AA165</f>
        <v>0</v>
      </c>
      <c r="E165" s="191"/>
      <c r="F165" s="8">
        <f t="shared" ref="F165:F166" si="186">D165+E165</f>
        <v>0</v>
      </c>
      <c r="G165" s="191"/>
      <c r="H165" s="191">
        <f>F165-G165</f>
        <v>0</v>
      </c>
      <c r="I165" s="175" t="e">
        <f>G165/F165</f>
        <v>#DIV/0!</v>
      </c>
      <c r="J165" s="241"/>
      <c r="K165" s="242"/>
      <c r="L165" s="66" t="e">
        <f t="shared" si="183"/>
        <v>#DIV/0!</v>
      </c>
      <c r="M165" s="8">
        <f t="shared" ref="M165:M166" si="187">K165+G165+J165</f>
        <v>0</v>
      </c>
      <c r="N165" s="8">
        <f t="shared" ref="N165:N166" si="188">H165-K165-J165</f>
        <v>0</v>
      </c>
      <c r="O165" s="63" t="e">
        <f>M165/F165</f>
        <v>#DIV/0!</v>
      </c>
      <c r="Q165" s="8"/>
      <c r="R165" s="8">
        <f t="shared" ref="R165:R166" si="189">+X165+AB165</f>
        <v>0</v>
      </c>
      <c r="S165" s="65">
        <f t="shared" ref="S165:S166" si="190">+N165+C165+Q165+R165</f>
        <v>0</v>
      </c>
      <c r="T165" s="66" t="e">
        <f t="shared" si="184"/>
        <v>#DIV/0!</v>
      </c>
      <c r="V165" s="8"/>
      <c r="W165" s="8"/>
      <c r="X165" s="8"/>
      <c r="Y165" s="67"/>
      <c r="Z165" s="8"/>
      <c r="AA165" s="8"/>
      <c r="AB165" s="8"/>
    </row>
    <row r="166" spans="1:28" s="64" customFormat="1" ht="12.75" x14ac:dyDescent="0.2">
      <c r="A166" s="60" t="s">
        <v>33</v>
      </c>
      <c r="B166" s="69"/>
      <c r="C166" s="8">
        <f>April!N166</f>
        <v>0</v>
      </c>
      <c r="D166" s="191">
        <f t="shared" si="185"/>
        <v>0</v>
      </c>
      <c r="E166" s="191"/>
      <c r="F166" s="8">
        <f t="shared" si="186"/>
        <v>0</v>
      </c>
      <c r="G166" s="191"/>
      <c r="H166" s="191">
        <f>F166-G166</f>
        <v>0</v>
      </c>
      <c r="I166" s="175" t="e">
        <f>G166/F166</f>
        <v>#DIV/0!</v>
      </c>
      <c r="J166" s="241"/>
      <c r="K166" s="242"/>
      <c r="L166" s="66" t="e">
        <f t="shared" si="183"/>
        <v>#DIV/0!</v>
      </c>
      <c r="M166" s="8">
        <f t="shared" si="187"/>
        <v>0</v>
      </c>
      <c r="N166" s="8">
        <f t="shared" si="188"/>
        <v>0</v>
      </c>
      <c r="O166" s="63" t="e">
        <f>M166/F166</f>
        <v>#DIV/0!</v>
      </c>
      <c r="Q166" s="8"/>
      <c r="R166" s="8">
        <f t="shared" si="189"/>
        <v>0</v>
      </c>
      <c r="S166" s="65">
        <f t="shared" si="190"/>
        <v>0</v>
      </c>
      <c r="T166" s="66" t="e">
        <f t="shared" si="184"/>
        <v>#DIV/0!</v>
      </c>
      <c r="V166" s="8"/>
      <c r="W166" s="8"/>
      <c r="X166" s="8"/>
      <c r="Y166" s="67"/>
      <c r="Z166" s="8"/>
      <c r="AA166" s="8"/>
      <c r="AB166" s="8"/>
    </row>
    <row r="167" spans="1:28" x14ac:dyDescent="0.25">
      <c r="A167" s="68"/>
      <c r="B167" s="69"/>
      <c r="C167" s="6"/>
      <c r="D167" s="187"/>
      <c r="E167" s="187"/>
      <c r="F167" s="6"/>
      <c r="G167" s="187"/>
      <c r="H167" s="187"/>
      <c r="I167" s="188"/>
      <c r="J167" s="240"/>
      <c r="K167" s="189"/>
      <c r="L167" s="50"/>
      <c r="M167" s="6"/>
      <c r="N167" s="6"/>
      <c r="O167" s="52"/>
      <c r="Q167" s="6"/>
      <c r="R167" s="6"/>
      <c r="S167" s="51"/>
      <c r="T167" s="54"/>
      <c r="V167" s="6"/>
      <c r="W167" s="6"/>
      <c r="X167" s="6"/>
      <c r="Y167" s="51"/>
      <c r="Z167" s="6"/>
      <c r="AA167" s="6"/>
      <c r="AB167" s="6"/>
    </row>
    <row r="168" spans="1:28" ht="30" x14ac:dyDescent="0.25">
      <c r="A168" s="55" t="s">
        <v>87</v>
      </c>
      <c r="B168" s="49" t="s">
        <v>88</v>
      </c>
      <c r="C168" s="7">
        <f>SUM(C169:C171)</f>
        <v>-41265.19</v>
      </c>
      <c r="D168" s="192">
        <f>SUM(D169:D171)</f>
        <v>36000</v>
      </c>
      <c r="E168" s="192">
        <f>SUM(E169:E171)</f>
        <v>0</v>
      </c>
      <c r="F168" s="56">
        <f>D168+E168</f>
        <v>36000</v>
      </c>
      <c r="G168" s="190">
        <f>SUM(G169:G171)</f>
        <v>19869.38</v>
      </c>
      <c r="H168" s="190">
        <f>F168-G168</f>
        <v>16130.619999999999</v>
      </c>
      <c r="I168" s="174">
        <f>G168/F168</f>
        <v>0.55192722222222224</v>
      </c>
      <c r="J168" s="190">
        <f>SUM(J169:J171)</f>
        <v>12166.43</v>
      </c>
      <c r="K168" s="190">
        <f>SUM(K169:K171)</f>
        <v>0</v>
      </c>
      <c r="L168" s="57">
        <f t="shared" ref="L168:L171" si="191">(K168+J168)/F168</f>
        <v>0.3379563888888889</v>
      </c>
      <c r="M168" s="56">
        <f>K168+G168+J168</f>
        <v>32035.81</v>
      </c>
      <c r="N168" s="56">
        <f>H168-K168-J168</f>
        <v>3964.1899999999987</v>
      </c>
      <c r="O168" s="57">
        <f>M168/F168</f>
        <v>0.88988361111111114</v>
      </c>
      <c r="P168" s="58"/>
      <c r="Q168" s="56">
        <f>SUM(Q169:Q171)</f>
        <v>0</v>
      </c>
      <c r="R168" s="56">
        <f>SUM(R169:R171)</f>
        <v>0</v>
      </c>
      <c r="S168" s="59">
        <f>+N168+C168+Q168+R168</f>
        <v>-37301</v>
      </c>
      <c r="T168" s="57">
        <f>+M168/(Q168+F168+R168+C168)</f>
        <v>-6.0844546920433995</v>
      </c>
      <c r="V168" s="7">
        <f>SUM(V169:V171)</f>
        <v>0</v>
      </c>
      <c r="W168" s="7">
        <f>SUM(W169:W171)</f>
        <v>124297</v>
      </c>
      <c r="X168" s="7">
        <f>SUM(X169:X171)</f>
        <v>0</v>
      </c>
      <c r="Y168" s="51"/>
      <c r="Z168" s="7">
        <f>SUM(Z169:Z171)</f>
        <v>0</v>
      </c>
      <c r="AA168" s="7">
        <f>SUM(AA169:AA171)</f>
        <v>0</v>
      </c>
      <c r="AB168" s="7">
        <f>SUM(AB169:AB171)</f>
        <v>0</v>
      </c>
    </row>
    <row r="169" spans="1:28" s="64" customFormat="1" ht="12.75" x14ac:dyDescent="0.2">
      <c r="A169" s="60" t="s">
        <v>31</v>
      </c>
      <c r="B169" s="69"/>
      <c r="C169" s="8">
        <f>April!N169</f>
        <v>0</v>
      </c>
      <c r="D169" s="191">
        <f>W169+AA169</f>
        <v>0</v>
      </c>
      <c r="E169" s="191"/>
      <c r="F169" s="8">
        <f>D169+E169</f>
        <v>0</v>
      </c>
      <c r="G169" s="191"/>
      <c r="H169" s="191">
        <f>F169-G169</f>
        <v>0</v>
      </c>
      <c r="I169" s="175" t="e">
        <f>G169/F169</f>
        <v>#DIV/0!</v>
      </c>
      <c r="J169" s="241"/>
      <c r="K169" s="242"/>
      <c r="L169" s="66" t="e">
        <f t="shared" si="191"/>
        <v>#DIV/0!</v>
      </c>
      <c r="M169" s="8">
        <f>K169+G169+J169</f>
        <v>0</v>
      </c>
      <c r="N169" s="8">
        <f>H169-K169-J169</f>
        <v>0</v>
      </c>
      <c r="O169" s="63" t="e">
        <f>M169/F169</f>
        <v>#DIV/0!</v>
      </c>
      <c r="Q169" s="8"/>
      <c r="R169" s="8">
        <f>+X169+AB169</f>
        <v>0</v>
      </c>
      <c r="S169" s="65">
        <f>+N169+C169+Q169+R169</f>
        <v>0</v>
      </c>
      <c r="T169" s="66" t="e">
        <f t="shared" ref="T169:T171" si="192">+M169/(Q169+F169+R169+C169)</f>
        <v>#DIV/0!</v>
      </c>
      <c r="V169" s="8"/>
      <c r="W169" s="8"/>
      <c r="X169" s="8"/>
      <c r="Y169" s="67"/>
      <c r="Z169" s="8"/>
      <c r="AA169" s="8"/>
      <c r="AB169" s="8"/>
    </row>
    <row r="170" spans="1:28" s="64" customFormat="1" ht="12.75" x14ac:dyDescent="0.2">
      <c r="A170" s="60" t="s">
        <v>32</v>
      </c>
      <c r="B170" s="69"/>
      <c r="C170" s="8">
        <f>April!N170</f>
        <v>-41265.19</v>
      </c>
      <c r="D170" s="191">
        <v>36000</v>
      </c>
      <c r="E170" s="191"/>
      <c r="F170" s="8">
        <f t="shared" ref="F170:F171" si="193">D170+E170</f>
        <v>36000</v>
      </c>
      <c r="G170" s="191">
        <v>19869.38</v>
      </c>
      <c r="H170" s="191">
        <f>F170-G170</f>
        <v>16130.619999999999</v>
      </c>
      <c r="I170" s="175">
        <f>G170/F170</f>
        <v>0.55192722222222224</v>
      </c>
      <c r="J170" s="241">
        <v>12166.43</v>
      </c>
      <c r="K170" s="242"/>
      <c r="L170" s="66">
        <f t="shared" si="191"/>
        <v>0.3379563888888889</v>
      </c>
      <c r="M170" s="8">
        <f t="shared" ref="M170:M171" si="194">K170+G170+J170</f>
        <v>32035.81</v>
      </c>
      <c r="N170" s="8">
        <f t="shared" ref="N170:N171" si="195">H170-K170-J170</f>
        <v>3964.1899999999987</v>
      </c>
      <c r="O170" s="63">
        <f>M170/F170</f>
        <v>0.88988361111111114</v>
      </c>
      <c r="Q170" s="8"/>
      <c r="R170" s="8">
        <f t="shared" ref="R170:R171" si="196">+X170+AB170</f>
        <v>0</v>
      </c>
      <c r="S170" s="65">
        <f t="shared" ref="S170:S171" si="197">+N170+C170+Q170+R170</f>
        <v>-37301</v>
      </c>
      <c r="T170" s="66">
        <f t="shared" si="192"/>
        <v>-6.0844546920433995</v>
      </c>
      <c r="V170" s="8"/>
      <c r="W170" s="8">
        <v>124297</v>
      </c>
      <c r="X170" s="8"/>
      <c r="Y170" s="67"/>
      <c r="Z170" s="8"/>
      <c r="AA170" s="8"/>
      <c r="AB170" s="8"/>
    </row>
    <row r="171" spans="1:28" s="64" customFormat="1" ht="12.75" x14ac:dyDescent="0.2">
      <c r="A171" s="60" t="s">
        <v>33</v>
      </c>
      <c r="B171" s="69"/>
      <c r="C171" s="8">
        <f>April!N171</f>
        <v>0</v>
      </c>
      <c r="D171" s="191">
        <f t="shared" ref="D171" si="198">W171+AA171</f>
        <v>0</v>
      </c>
      <c r="E171" s="191"/>
      <c r="F171" s="8">
        <f t="shared" si="193"/>
        <v>0</v>
      </c>
      <c r="G171" s="191"/>
      <c r="H171" s="191">
        <f>F171-G171</f>
        <v>0</v>
      </c>
      <c r="I171" s="175" t="e">
        <f>G171/F171</f>
        <v>#DIV/0!</v>
      </c>
      <c r="J171" s="241"/>
      <c r="K171" s="242"/>
      <c r="L171" s="66" t="e">
        <f t="shared" si="191"/>
        <v>#DIV/0!</v>
      </c>
      <c r="M171" s="8">
        <f t="shared" si="194"/>
        <v>0</v>
      </c>
      <c r="N171" s="8">
        <f t="shared" si="195"/>
        <v>0</v>
      </c>
      <c r="O171" s="63" t="e">
        <f>M171/F171</f>
        <v>#DIV/0!</v>
      </c>
      <c r="Q171" s="8"/>
      <c r="R171" s="8">
        <f t="shared" si="196"/>
        <v>0</v>
      </c>
      <c r="S171" s="65">
        <f t="shared" si="197"/>
        <v>0</v>
      </c>
      <c r="T171" s="66" t="e">
        <f t="shared" si="192"/>
        <v>#DIV/0!</v>
      </c>
      <c r="V171" s="8"/>
      <c r="W171" s="8"/>
      <c r="X171" s="8"/>
      <c r="Y171" s="67"/>
      <c r="Z171" s="8"/>
      <c r="AA171" s="8"/>
      <c r="AB171" s="8"/>
    </row>
    <row r="172" spans="1:28" x14ac:dyDescent="0.25">
      <c r="A172" s="68"/>
      <c r="B172" s="69"/>
      <c r="C172" s="6"/>
      <c r="D172" s="187"/>
      <c r="E172" s="187"/>
      <c r="F172" s="6"/>
      <c r="G172" s="187"/>
      <c r="H172" s="187"/>
      <c r="I172" s="188"/>
      <c r="J172" s="240"/>
      <c r="K172" s="189"/>
      <c r="L172" s="50"/>
      <c r="M172" s="6"/>
      <c r="N172" s="6"/>
      <c r="O172" s="52"/>
      <c r="Q172" s="6"/>
      <c r="R172" s="6"/>
      <c r="S172" s="51"/>
      <c r="T172" s="54"/>
      <c r="V172" s="6"/>
      <c r="W172" s="6"/>
      <c r="X172" s="6"/>
      <c r="Y172" s="51"/>
      <c r="Z172" s="6"/>
      <c r="AA172" s="6"/>
      <c r="AB172" s="6"/>
    </row>
    <row r="173" spans="1:28" ht="30" x14ac:dyDescent="0.25">
      <c r="A173" s="55" t="s">
        <v>89</v>
      </c>
      <c r="B173" s="76" t="s">
        <v>90</v>
      </c>
      <c r="C173" s="7">
        <f>SUM(C174:C176)</f>
        <v>0</v>
      </c>
      <c r="D173" s="192">
        <f>SUM(D174:D176)</f>
        <v>0</v>
      </c>
      <c r="E173" s="192">
        <f>SUM(E174:E176)</f>
        <v>0</v>
      </c>
      <c r="F173" s="56">
        <f>D173+E173</f>
        <v>0</v>
      </c>
      <c r="G173" s="190">
        <f>SUM(G174:G176)</f>
        <v>0</v>
      </c>
      <c r="H173" s="190">
        <f>F173-G173</f>
        <v>0</v>
      </c>
      <c r="I173" s="174" t="e">
        <f>G173/F173</f>
        <v>#DIV/0!</v>
      </c>
      <c r="J173" s="190">
        <f>SUM(J174:J176)</f>
        <v>0</v>
      </c>
      <c r="K173" s="190">
        <f>SUM(K174:K176)</f>
        <v>0</v>
      </c>
      <c r="L173" s="57" t="e">
        <f t="shared" ref="L173:L176" si="199">(K173+J173)/F173</f>
        <v>#DIV/0!</v>
      </c>
      <c r="M173" s="56">
        <f>K173+G173+J173</f>
        <v>0</v>
      </c>
      <c r="N173" s="56">
        <f>H173-K173-J173</f>
        <v>0</v>
      </c>
      <c r="O173" s="57" t="e">
        <f>M173/F173</f>
        <v>#DIV/0!</v>
      </c>
      <c r="P173" s="58"/>
      <c r="Q173" s="56">
        <f>SUM(Q174:Q176)</f>
        <v>0</v>
      </c>
      <c r="R173" s="56">
        <f>SUM(R174:R176)</f>
        <v>0</v>
      </c>
      <c r="S173" s="59">
        <f>+N173+C173+Q173+R173</f>
        <v>0</v>
      </c>
      <c r="T173" s="57" t="e">
        <f>+M173/(Q173+F173+R173+C173)</f>
        <v>#DIV/0!</v>
      </c>
      <c r="V173" s="7">
        <f>SUM(V174:V176)</f>
        <v>0</v>
      </c>
      <c r="W173" s="7">
        <f>SUM(W174:W176)</f>
        <v>0</v>
      </c>
      <c r="X173" s="7">
        <f>SUM(X174:X176)</f>
        <v>0</v>
      </c>
      <c r="Y173" s="51"/>
      <c r="Z173" s="7">
        <f>SUM(Z174:Z176)</f>
        <v>0</v>
      </c>
      <c r="AA173" s="7">
        <f>SUM(AA174:AA176)</f>
        <v>0</v>
      </c>
      <c r="AB173" s="7">
        <f>SUM(AB174:AB176)</f>
        <v>0</v>
      </c>
    </row>
    <row r="174" spans="1:28" s="64" customFormat="1" ht="12.75" x14ac:dyDescent="0.2">
      <c r="A174" s="60" t="s">
        <v>31</v>
      </c>
      <c r="B174" s="69"/>
      <c r="C174" s="8">
        <f>April!N174</f>
        <v>0</v>
      </c>
      <c r="D174" s="191">
        <f>W174+AA174</f>
        <v>0</v>
      </c>
      <c r="E174" s="191"/>
      <c r="F174" s="8">
        <f>D174+E174</f>
        <v>0</v>
      </c>
      <c r="G174" s="191"/>
      <c r="H174" s="191">
        <f>F174-G174</f>
        <v>0</v>
      </c>
      <c r="I174" s="175" t="e">
        <f>G174/F174</f>
        <v>#DIV/0!</v>
      </c>
      <c r="J174" s="241"/>
      <c r="K174" s="242"/>
      <c r="L174" s="66" t="e">
        <f t="shared" si="199"/>
        <v>#DIV/0!</v>
      </c>
      <c r="M174" s="8">
        <f>K174+G174+J174</f>
        <v>0</v>
      </c>
      <c r="N174" s="8">
        <f>H174-K174-J174</f>
        <v>0</v>
      </c>
      <c r="O174" s="63" t="e">
        <f>M174/F174</f>
        <v>#DIV/0!</v>
      </c>
      <c r="Q174" s="8"/>
      <c r="R174" s="8">
        <f>+X174+AB174</f>
        <v>0</v>
      </c>
      <c r="S174" s="65">
        <f>+N174+C174+Q174+R174</f>
        <v>0</v>
      </c>
      <c r="T174" s="66" t="e">
        <f t="shared" ref="T174:T176" si="200">+M174/(Q174+F174+R174+C174)</f>
        <v>#DIV/0!</v>
      </c>
      <c r="V174" s="8"/>
      <c r="W174" s="8"/>
      <c r="X174" s="8"/>
      <c r="Y174" s="67"/>
      <c r="Z174" s="8"/>
      <c r="AA174" s="8"/>
      <c r="AB174" s="8"/>
    </row>
    <row r="175" spans="1:28" s="64" customFormat="1" ht="12.75" x14ac:dyDescent="0.2">
      <c r="A175" s="60" t="s">
        <v>32</v>
      </c>
      <c r="B175" s="69"/>
      <c r="C175" s="8">
        <f>April!N175</f>
        <v>0</v>
      </c>
      <c r="D175" s="191">
        <f t="shared" ref="D175:D176" si="201">W175+AA175</f>
        <v>0</v>
      </c>
      <c r="E175" s="191"/>
      <c r="F175" s="8">
        <f t="shared" ref="F175:F176" si="202">D175+E175</f>
        <v>0</v>
      </c>
      <c r="G175" s="191"/>
      <c r="H175" s="191">
        <f>F175-G175</f>
        <v>0</v>
      </c>
      <c r="I175" s="175" t="e">
        <f>G175/F175</f>
        <v>#DIV/0!</v>
      </c>
      <c r="J175" s="241"/>
      <c r="K175" s="242"/>
      <c r="L175" s="66" t="e">
        <f t="shared" si="199"/>
        <v>#DIV/0!</v>
      </c>
      <c r="M175" s="8">
        <f t="shared" ref="M175:M176" si="203">K175+G175+J175</f>
        <v>0</v>
      </c>
      <c r="N175" s="8">
        <f t="shared" ref="N175:N176" si="204">H175-K175-J175</f>
        <v>0</v>
      </c>
      <c r="O175" s="63" t="e">
        <f>M175/F175</f>
        <v>#DIV/0!</v>
      </c>
      <c r="Q175" s="8"/>
      <c r="R175" s="8">
        <f t="shared" ref="R175:R176" si="205">+X175+AB175</f>
        <v>0</v>
      </c>
      <c r="S175" s="65">
        <f t="shared" ref="S175:S176" si="206">+N175+C175+Q175+R175</f>
        <v>0</v>
      </c>
      <c r="T175" s="66" t="e">
        <f t="shared" si="200"/>
        <v>#DIV/0!</v>
      </c>
      <c r="V175" s="8"/>
      <c r="W175" s="8"/>
      <c r="X175" s="8"/>
      <c r="Y175" s="67"/>
      <c r="Z175" s="8"/>
      <c r="AA175" s="8"/>
      <c r="AB175" s="8"/>
    </row>
    <row r="176" spans="1:28" s="64" customFormat="1" ht="12.75" x14ac:dyDescent="0.2">
      <c r="A176" s="60" t="s">
        <v>33</v>
      </c>
      <c r="B176" s="69"/>
      <c r="C176" s="8">
        <f>April!N176</f>
        <v>0</v>
      </c>
      <c r="D176" s="191">
        <f t="shared" si="201"/>
        <v>0</v>
      </c>
      <c r="E176" s="191"/>
      <c r="F176" s="8">
        <f t="shared" si="202"/>
        <v>0</v>
      </c>
      <c r="G176" s="191"/>
      <c r="H176" s="191">
        <f>F176-G176</f>
        <v>0</v>
      </c>
      <c r="I176" s="175" t="e">
        <f>G176/F176</f>
        <v>#DIV/0!</v>
      </c>
      <c r="J176" s="241"/>
      <c r="K176" s="242"/>
      <c r="L176" s="66" t="e">
        <f t="shared" si="199"/>
        <v>#DIV/0!</v>
      </c>
      <c r="M176" s="8">
        <f t="shared" si="203"/>
        <v>0</v>
      </c>
      <c r="N176" s="8">
        <f t="shared" si="204"/>
        <v>0</v>
      </c>
      <c r="O176" s="63" t="e">
        <f>M176/F176</f>
        <v>#DIV/0!</v>
      </c>
      <c r="Q176" s="8"/>
      <c r="R176" s="8">
        <f t="shared" si="205"/>
        <v>0</v>
      </c>
      <c r="S176" s="65">
        <f t="shared" si="206"/>
        <v>0</v>
      </c>
      <c r="T176" s="66" t="e">
        <f t="shared" si="200"/>
        <v>#DIV/0!</v>
      </c>
      <c r="V176" s="8"/>
      <c r="W176" s="8"/>
      <c r="X176" s="8"/>
      <c r="Y176" s="67"/>
      <c r="Z176" s="8"/>
      <c r="AA176" s="8"/>
      <c r="AB176" s="8"/>
    </row>
    <row r="177" spans="1:28" x14ac:dyDescent="0.25">
      <c r="A177" s="68"/>
      <c r="B177" s="69"/>
      <c r="C177" s="6"/>
      <c r="D177" s="187"/>
      <c r="E177" s="187"/>
      <c r="F177" s="6"/>
      <c r="G177" s="187"/>
      <c r="H177" s="187"/>
      <c r="I177" s="188"/>
      <c r="J177" s="240"/>
      <c r="K177" s="189"/>
      <c r="L177" s="50"/>
      <c r="M177" s="6"/>
      <c r="N177" s="6"/>
      <c r="O177" s="52"/>
      <c r="Q177" s="6"/>
      <c r="R177" s="6"/>
      <c r="S177" s="51"/>
      <c r="T177" s="54"/>
      <c r="V177" s="6"/>
      <c r="W177" s="6"/>
      <c r="X177" s="6"/>
      <c r="Y177" s="51"/>
      <c r="Z177" s="6"/>
      <c r="AA177" s="6"/>
      <c r="AB177" s="6"/>
    </row>
    <row r="178" spans="1:28" s="24" customFormat="1" x14ac:dyDescent="0.25">
      <c r="A178" s="55" t="s">
        <v>91</v>
      </c>
      <c r="B178" s="49"/>
      <c r="C178" s="7">
        <f>SUM(C179:C182)</f>
        <v>24350452.050000001</v>
      </c>
      <c r="D178" s="192">
        <f>SUM(D179:D182)</f>
        <v>5567170</v>
      </c>
      <c r="E178" s="192">
        <f>SUM(E179:E182)</f>
        <v>9087120.9499999993</v>
      </c>
      <c r="F178" s="7">
        <f>D178+E178</f>
        <v>14654290.949999999</v>
      </c>
      <c r="G178" s="192">
        <f>SUM(G179:G182)</f>
        <v>15317208.58</v>
      </c>
      <c r="H178" s="192">
        <f>F178-G178</f>
        <v>-662917.63000000082</v>
      </c>
      <c r="I178" s="174">
        <f>G178/F178</f>
        <v>1.0452371003320362</v>
      </c>
      <c r="J178" s="192">
        <f>SUM(J179:J182)</f>
        <v>3813382.37</v>
      </c>
      <c r="K178" s="192">
        <f>SUM(K179:K182)</f>
        <v>1380395.77</v>
      </c>
      <c r="L178" s="57">
        <f t="shared" ref="L178:L182" si="207">(K178+J178)/F178</f>
        <v>0.35442029626141691</v>
      </c>
      <c r="M178" s="7">
        <f>K178+G178+J178</f>
        <v>20510986.719999999</v>
      </c>
      <c r="N178" s="7">
        <f>H178-K178-J178</f>
        <v>-5856695.7700000014</v>
      </c>
      <c r="O178" s="72">
        <f>M178/F178</f>
        <v>1.3996573965934531</v>
      </c>
      <c r="Q178" s="7">
        <f>SUM(Q179:Q182)</f>
        <v>0</v>
      </c>
      <c r="R178" s="7">
        <f>SUM(R179:R182)</f>
        <v>0</v>
      </c>
      <c r="S178" s="59">
        <f>+N178+C178+Q178+R178</f>
        <v>18493756.280000001</v>
      </c>
      <c r="T178" s="57">
        <f t="shared" ref="T178:T182" si="208">+M178/(Q178+F178+R178+C178)</f>
        <v>0.52585878389200003</v>
      </c>
      <c r="V178" s="7">
        <f>SUM(V179:V182)</f>
        <v>0</v>
      </c>
      <c r="W178" s="7">
        <f>SUM(W179:W182)</f>
        <v>10648142</v>
      </c>
      <c r="X178" s="7">
        <f>SUM(X179:X182)</f>
        <v>0</v>
      </c>
      <c r="Y178" s="45"/>
      <c r="Z178" s="7">
        <f>SUM(Z179:Z182)</f>
        <v>0</v>
      </c>
      <c r="AA178" s="7">
        <f>SUM(AA179:AA182)</f>
        <v>0</v>
      </c>
      <c r="AB178" s="7">
        <f>SUM(AB179:AB182)</f>
        <v>0</v>
      </c>
    </row>
    <row r="179" spans="1:28" s="24" customFormat="1" x14ac:dyDescent="0.25">
      <c r="A179" s="48" t="s">
        <v>31</v>
      </c>
      <c r="B179" s="49"/>
      <c r="C179" s="7">
        <f t="shared" ref="C179:E180" si="209">+C174+C169+C164+C159+C152+C147+C141+C133+C128+C120+C113+C106+C99</f>
        <v>-736626.46</v>
      </c>
      <c r="D179" s="192">
        <f t="shared" si="209"/>
        <v>0</v>
      </c>
      <c r="E179" s="192">
        <f t="shared" si="209"/>
        <v>0</v>
      </c>
      <c r="F179" s="7">
        <f>D179+E179</f>
        <v>0</v>
      </c>
      <c r="G179" s="192">
        <f>+G174+G169+G164+G159+G152+G147+G141+G133+G128+G120+G113+G106+G99</f>
        <v>2054790.6099999999</v>
      </c>
      <c r="H179" s="192">
        <f>F179-G179</f>
        <v>-2054790.6099999999</v>
      </c>
      <c r="I179" s="174" t="e">
        <f>G179/F179</f>
        <v>#DIV/0!</v>
      </c>
      <c r="J179" s="192">
        <f>+J174+J169+J164+J159+J152+J147+J141+J133+J128+J120+J113+J106+J99</f>
        <v>0</v>
      </c>
      <c r="K179" s="192">
        <f>+K174+K169+K164+K159+K152+K147+K141+K133+K128+K120+K113+K106+K99</f>
        <v>0</v>
      </c>
      <c r="L179" s="57" t="e">
        <f t="shared" si="207"/>
        <v>#DIV/0!</v>
      </c>
      <c r="M179" s="7">
        <f t="shared" ref="M179:M182" si="210">K179+G179+J179</f>
        <v>2054790.6099999999</v>
      </c>
      <c r="N179" s="7">
        <f t="shared" ref="N179:N182" si="211">H179-K179-J179</f>
        <v>-2054790.6099999999</v>
      </c>
      <c r="O179" s="72" t="e">
        <f>M179/F179</f>
        <v>#DIV/0!</v>
      </c>
      <c r="Q179" s="7">
        <f>+Q174+Q169+Q164+Q159+Q152+Q147+Q141+Q133+Q128+Q120+Q113+Q106+Q99</f>
        <v>0</v>
      </c>
      <c r="R179" s="7">
        <f>+R174+R169+R164+R159+R152+R147+R141+R133+R128+R120+R113+R106+R99</f>
        <v>0</v>
      </c>
      <c r="S179" s="59">
        <f>+N179+C179+Q179+R179</f>
        <v>-2791417.07</v>
      </c>
      <c r="T179" s="57">
        <f t="shared" si="208"/>
        <v>-2.7894607668586873</v>
      </c>
      <c r="V179" s="7">
        <f t="shared" ref="V179:X180" si="212">+V174+V169+V164+V159+V152+V147+V141+V133+V128+V120+V113+V106+V99</f>
        <v>0</v>
      </c>
      <c r="W179" s="7">
        <f t="shared" si="212"/>
        <v>1619000</v>
      </c>
      <c r="X179" s="7">
        <f t="shared" si="212"/>
        <v>0</v>
      </c>
      <c r="Y179" s="45"/>
      <c r="Z179" s="7">
        <f t="shared" ref="Z179:AB180" si="213">+Z174+Z169+Z164+Z159+Z152+Z147+Z141+Z133+Z128+Z120+Z113+Z106+Z99</f>
        <v>0</v>
      </c>
      <c r="AA179" s="7">
        <f t="shared" si="213"/>
        <v>0</v>
      </c>
      <c r="AB179" s="7">
        <f t="shared" si="213"/>
        <v>0</v>
      </c>
    </row>
    <row r="180" spans="1:28" s="24" customFormat="1" x14ac:dyDescent="0.25">
      <c r="A180" s="48" t="s">
        <v>32</v>
      </c>
      <c r="B180" s="49"/>
      <c r="C180" s="7">
        <f>C175+C170+C165+C160+C153+C148+C142+C134+C129+C121+C114+C107+C100</f>
        <v>25087078.510000002</v>
      </c>
      <c r="D180" s="192">
        <f t="shared" si="209"/>
        <v>5567170</v>
      </c>
      <c r="E180" s="192">
        <f t="shared" si="209"/>
        <v>9087120.9499999993</v>
      </c>
      <c r="F180" s="7">
        <f>D180+E180</f>
        <v>14654290.949999999</v>
      </c>
      <c r="G180" s="192">
        <f>+G175+G170+G165+G160+G153+G148+G142+G134+G129+G121+G114+G107+G100</f>
        <v>13262417.970000001</v>
      </c>
      <c r="H180" s="192">
        <f>F180-G180</f>
        <v>1391872.9799999986</v>
      </c>
      <c r="I180" s="174">
        <f>G180/F180</f>
        <v>0.90501942504423949</v>
      </c>
      <c r="J180" s="192">
        <f>+J175+J170+J165+J160+J153+J148+J142+J134+J129+J121+J114+J107+J100</f>
        <v>3813382.37</v>
      </c>
      <c r="K180" s="192">
        <f>+K175+K170+K165+K160+K153+K148+K142+K134+K129+K121+K114+K107+K100</f>
        <v>1380395.77</v>
      </c>
      <c r="L180" s="57">
        <f t="shared" si="207"/>
        <v>0.35442029626141691</v>
      </c>
      <c r="M180" s="7">
        <f t="shared" si="210"/>
        <v>18456196.109999999</v>
      </c>
      <c r="N180" s="7">
        <f t="shared" si="211"/>
        <v>-3801905.1600000015</v>
      </c>
      <c r="O180" s="72">
        <f>M180/F180</f>
        <v>1.2594397213056563</v>
      </c>
      <c r="Q180" s="7">
        <f>+Q175+Q170+Q165+Q160+Q153+Q148+Q142+Q134+Q129+Q121+Q114+Q107+Q100</f>
        <v>0</v>
      </c>
      <c r="R180" s="7">
        <f>+R175+R170+R165+R160+R153+R148+R142+R134+R129+R121+R114+R107+R100</f>
        <v>0</v>
      </c>
      <c r="S180" s="59">
        <f t="shared" ref="S180:S182" si="214">+N180+C180+Q180+R180</f>
        <v>21285173.350000001</v>
      </c>
      <c r="T180" s="57">
        <f t="shared" si="208"/>
        <v>0.46440765280059876</v>
      </c>
      <c r="V180" s="7">
        <f t="shared" si="212"/>
        <v>0</v>
      </c>
      <c r="W180" s="7">
        <f t="shared" si="212"/>
        <v>9029142</v>
      </c>
      <c r="X180" s="7">
        <f t="shared" si="212"/>
        <v>0</v>
      </c>
      <c r="Y180" s="45"/>
      <c r="Z180" s="7">
        <f t="shared" si="213"/>
        <v>0</v>
      </c>
      <c r="AA180" s="7">
        <f t="shared" si="213"/>
        <v>0</v>
      </c>
      <c r="AB180" s="7">
        <f t="shared" si="213"/>
        <v>0</v>
      </c>
    </row>
    <row r="181" spans="1:28" s="24" customFormat="1" x14ac:dyDescent="0.25">
      <c r="A181" s="48" t="s">
        <v>53</v>
      </c>
      <c r="B181" s="49"/>
      <c r="C181" s="7">
        <f>C115</f>
        <v>0</v>
      </c>
      <c r="D181" s="192">
        <f>D115</f>
        <v>0</v>
      </c>
      <c r="E181" s="192">
        <f>E115</f>
        <v>0</v>
      </c>
      <c r="F181" s="7">
        <f>D181+E181</f>
        <v>0</v>
      </c>
      <c r="G181" s="192">
        <f>G115</f>
        <v>0</v>
      </c>
      <c r="H181" s="192">
        <f>F181-G181</f>
        <v>0</v>
      </c>
      <c r="I181" s="174" t="e">
        <f t="shared" ref="I181:I182" si="215">G181/F181</f>
        <v>#DIV/0!</v>
      </c>
      <c r="J181" s="192">
        <f>J115</f>
        <v>0</v>
      </c>
      <c r="K181" s="192">
        <f>K115</f>
        <v>0</v>
      </c>
      <c r="L181" s="57" t="e">
        <f t="shared" si="207"/>
        <v>#DIV/0!</v>
      </c>
      <c r="M181" s="7">
        <f t="shared" si="210"/>
        <v>0</v>
      </c>
      <c r="N181" s="7">
        <f t="shared" si="211"/>
        <v>0</v>
      </c>
      <c r="O181" s="72" t="e">
        <f t="shared" ref="O181:O182" si="216">M181/F181</f>
        <v>#DIV/0!</v>
      </c>
      <c r="Q181" s="7">
        <f>Q115</f>
        <v>0</v>
      </c>
      <c r="R181" s="7">
        <f>R115</f>
        <v>0</v>
      </c>
      <c r="S181" s="59">
        <f t="shared" si="214"/>
        <v>0</v>
      </c>
      <c r="T181" s="57" t="e">
        <f t="shared" si="208"/>
        <v>#DIV/0!</v>
      </c>
      <c r="V181" s="7">
        <f>V115</f>
        <v>0</v>
      </c>
      <c r="W181" s="7">
        <f>W115</f>
        <v>0</v>
      </c>
      <c r="X181" s="7">
        <f>X115</f>
        <v>0</v>
      </c>
      <c r="Y181" s="45"/>
      <c r="Z181" s="7">
        <f>Z115</f>
        <v>0</v>
      </c>
      <c r="AA181" s="7">
        <f>AA115</f>
        <v>0</v>
      </c>
      <c r="AB181" s="7">
        <f>AB115</f>
        <v>0</v>
      </c>
    </row>
    <row r="182" spans="1:28" s="24" customFormat="1" x14ac:dyDescent="0.25">
      <c r="A182" s="48" t="s">
        <v>33</v>
      </c>
      <c r="B182" s="49"/>
      <c r="C182" s="7">
        <f>+C176+C171+C166+C161+C154+C149+C143+C135+C130+C122+C116+C108+C101</f>
        <v>0</v>
      </c>
      <c r="D182" s="192">
        <f>+D176+D171+D166+D161+D154+D149+D143+D135+D130+D122+D116+D108+D101</f>
        <v>0</v>
      </c>
      <c r="E182" s="192">
        <f>+E176+E171+E166+E161+E154+E149+E143+E135+E130+E122+E116+E108+E101</f>
        <v>0</v>
      </c>
      <c r="F182" s="7">
        <f>D182+E182</f>
        <v>0</v>
      </c>
      <c r="G182" s="192">
        <f>+G176+G171+G166+G161+G154+G149+G143+G135+G130+G122+G116+G108+G101</f>
        <v>0</v>
      </c>
      <c r="H182" s="192">
        <f>F182-G182</f>
        <v>0</v>
      </c>
      <c r="I182" s="174" t="e">
        <f t="shared" si="215"/>
        <v>#DIV/0!</v>
      </c>
      <c r="J182" s="192">
        <f>+J176+J171+J166+J161+J154+J149+J143+J135+J130+J122+J116+J108+J101</f>
        <v>0</v>
      </c>
      <c r="K182" s="192">
        <f>+K176+K171+K166+K161+K154+K149+K143+K135+K130+K122+K116+K108+K101</f>
        <v>0</v>
      </c>
      <c r="L182" s="57" t="e">
        <f t="shared" si="207"/>
        <v>#DIV/0!</v>
      </c>
      <c r="M182" s="7">
        <f t="shared" si="210"/>
        <v>0</v>
      </c>
      <c r="N182" s="7">
        <f t="shared" si="211"/>
        <v>0</v>
      </c>
      <c r="O182" s="72" t="e">
        <f t="shared" si="216"/>
        <v>#DIV/0!</v>
      </c>
      <c r="Q182" s="7">
        <f>+Q176+Q171+Q166+Q161+Q154+Q149+Q143+Q135+Q130+Q122+Q116+Q108+Q101</f>
        <v>0</v>
      </c>
      <c r="R182" s="7">
        <f>+R176+R171+R166+R161+R154+R149+R143+R135+R130+R122+R116+R108+R101</f>
        <v>0</v>
      </c>
      <c r="S182" s="59">
        <f t="shared" si="214"/>
        <v>0</v>
      </c>
      <c r="T182" s="57" t="e">
        <f t="shared" si="208"/>
        <v>#DIV/0!</v>
      </c>
      <c r="V182" s="7">
        <f>+V176+V171+V166+V161+V154+V149+V143+V135+V130+V122+V116+V108+V101</f>
        <v>0</v>
      </c>
      <c r="W182" s="7">
        <f>+W176+W171+W166+W161+W154+W149+W143+W135+W130+W122+W116+W108+W101</f>
        <v>0</v>
      </c>
      <c r="X182" s="7">
        <f>+X176+X171+X166+X161+X154+X149+X143+X135+X130+X122+X116+X108+X101</f>
        <v>0</v>
      </c>
      <c r="Y182" s="45"/>
      <c r="Z182" s="7">
        <f>+Z176+Z171+Z166+Z161+Z154+Z149+Z143+Z135+Z130+Z122+Z116+Z108+Z101</f>
        <v>0</v>
      </c>
      <c r="AA182" s="7">
        <f>+AA176+AA171+AA166+AA161+AA154+AA149+AA143+AA135+AA130+AA122+AA116+AA108+AA101</f>
        <v>0</v>
      </c>
      <c r="AB182" s="7">
        <f>+AB176+AB171+AB166+AB161+AB154+AB149+AB143+AB135+AB130+AB122+AB116+AB108+AB101</f>
        <v>0</v>
      </c>
    </row>
    <row r="183" spans="1:28" x14ac:dyDescent="0.25">
      <c r="A183" s="68"/>
      <c r="B183" s="69"/>
      <c r="C183" s="6"/>
      <c r="D183" s="187"/>
      <c r="E183" s="187"/>
      <c r="F183" s="6"/>
      <c r="G183" s="187"/>
      <c r="H183" s="187"/>
      <c r="I183" s="188"/>
      <c r="J183" s="240"/>
      <c r="K183" s="189"/>
      <c r="L183" s="50"/>
      <c r="M183" s="6"/>
      <c r="N183" s="6"/>
      <c r="O183" s="52"/>
      <c r="Q183" s="6"/>
      <c r="R183" s="6"/>
      <c r="S183" s="51"/>
      <c r="T183" s="54"/>
      <c r="V183" s="6"/>
      <c r="W183" s="6"/>
      <c r="X183" s="6"/>
      <c r="Y183" s="51"/>
      <c r="Z183" s="6"/>
      <c r="AA183" s="6"/>
      <c r="AB183" s="6"/>
    </row>
    <row r="184" spans="1:28" ht="45" x14ac:dyDescent="0.25">
      <c r="A184" s="75" t="s">
        <v>92</v>
      </c>
      <c r="B184" s="49"/>
      <c r="C184" s="6"/>
      <c r="D184" s="187"/>
      <c r="E184" s="187"/>
      <c r="F184" s="6"/>
      <c r="G184" s="187"/>
      <c r="H184" s="187"/>
      <c r="I184" s="188"/>
      <c r="J184" s="240"/>
      <c r="K184" s="189"/>
      <c r="L184" s="50"/>
      <c r="M184" s="6"/>
      <c r="N184" s="6"/>
      <c r="O184" s="52"/>
      <c r="Q184" s="6"/>
      <c r="R184" s="6"/>
      <c r="S184" s="51"/>
      <c r="T184" s="54"/>
      <c r="V184" s="6"/>
      <c r="W184" s="6"/>
      <c r="X184" s="6"/>
      <c r="Y184" s="51"/>
      <c r="Z184" s="6"/>
      <c r="AA184" s="6"/>
      <c r="AB184" s="6"/>
    </row>
    <row r="185" spans="1:28" x14ac:dyDescent="0.25">
      <c r="A185" s="48"/>
      <c r="B185" s="49"/>
      <c r="C185" s="6"/>
      <c r="D185" s="187"/>
      <c r="E185" s="187"/>
      <c r="F185" s="6"/>
      <c r="G185" s="187"/>
      <c r="H185" s="187"/>
      <c r="I185" s="188"/>
      <c r="J185" s="240"/>
      <c r="K185" s="189"/>
      <c r="L185" s="50"/>
      <c r="M185" s="6"/>
      <c r="N185" s="6"/>
      <c r="O185" s="52"/>
      <c r="Q185" s="6"/>
      <c r="R185" s="6"/>
      <c r="S185" s="51"/>
      <c r="T185" s="54"/>
      <c r="V185" s="6"/>
      <c r="W185" s="6"/>
      <c r="X185" s="6"/>
      <c r="Y185" s="51"/>
      <c r="Z185" s="6"/>
      <c r="AA185" s="6"/>
      <c r="AB185" s="6"/>
    </row>
    <row r="186" spans="1:28" ht="30" x14ac:dyDescent="0.25">
      <c r="A186" s="55" t="s">
        <v>93</v>
      </c>
      <c r="B186" s="49" t="s">
        <v>94</v>
      </c>
      <c r="C186" s="7">
        <f>SUM(C187:C189)</f>
        <v>-1638753.5399999998</v>
      </c>
      <c r="D186" s="192">
        <f>SUM(D187:D189)</f>
        <v>0</v>
      </c>
      <c r="E186" s="192">
        <f>SUM(E187:E189)</f>
        <v>2763902.6</v>
      </c>
      <c r="F186" s="56">
        <f>D186+E186</f>
        <v>2763902.6</v>
      </c>
      <c r="G186" s="190">
        <f>SUM(G187:G189)</f>
        <v>6725319.75</v>
      </c>
      <c r="H186" s="190">
        <f>F186-G186</f>
        <v>-3961417.15</v>
      </c>
      <c r="I186" s="174">
        <f>G186/F186</f>
        <v>2.4332694466150868</v>
      </c>
      <c r="J186" s="190">
        <f>SUM(J187:J189)</f>
        <v>999802.26</v>
      </c>
      <c r="K186" s="190">
        <f>SUM(K187:K189)</f>
        <v>490036.83</v>
      </c>
      <c r="L186" s="57">
        <f t="shared" ref="L186:L189" si="217">(K186+J186)/F186</f>
        <v>0.53903458464853282</v>
      </c>
      <c r="M186" s="56">
        <f>K186+G186+J186</f>
        <v>8215158.8399999999</v>
      </c>
      <c r="N186" s="56">
        <f>H186-K186-J186</f>
        <v>-5451256.2399999993</v>
      </c>
      <c r="O186" s="57">
        <f>M186/F186</f>
        <v>2.9723040312636195</v>
      </c>
      <c r="P186" s="58"/>
      <c r="Q186" s="56">
        <f>SUM(Q187:Q189)</f>
        <v>0</v>
      </c>
      <c r="R186" s="56">
        <f>SUM(R187:R189)</f>
        <v>0</v>
      </c>
      <c r="S186" s="59">
        <f>+N186+C186+Q186+R186</f>
        <v>-7090009.7799999993</v>
      </c>
      <c r="T186" s="57">
        <f>+M186/(Q186+F186+R186+C186)</f>
        <v>7.3013959945893729</v>
      </c>
      <c r="V186" s="7">
        <f>SUM(V187:V189)</f>
        <v>0</v>
      </c>
      <c r="W186" s="7">
        <f>SUM(W187:W189)</f>
        <v>0</v>
      </c>
      <c r="X186" s="7">
        <f>SUM(X187:X189)</f>
        <v>0</v>
      </c>
      <c r="Y186" s="51"/>
      <c r="Z186" s="7">
        <f>SUM(Z187:Z189)</f>
        <v>0</v>
      </c>
      <c r="AA186" s="7">
        <f>SUM(AA187:AA189)</f>
        <v>0</v>
      </c>
      <c r="AB186" s="7">
        <f>SUM(AB187:AB189)</f>
        <v>0</v>
      </c>
    </row>
    <row r="187" spans="1:28" s="64" customFormat="1" ht="12.75" hidden="1" x14ac:dyDescent="0.2">
      <c r="A187" s="60" t="s">
        <v>31</v>
      </c>
      <c r="B187" s="69"/>
      <c r="C187" s="8">
        <f>April!N187</f>
        <v>0</v>
      </c>
      <c r="D187" s="191">
        <f>W187+AA187</f>
        <v>0</v>
      </c>
      <c r="E187" s="191"/>
      <c r="F187" s="8">
        <f>D187+E187</f>
        <v>0</v>
      </c>
      <c r="G187" s="191"/>
      <c r="H187" s="191">
        <f>F187-G187</f>
        <v>0</v>
      </c>
      <c r="I187" s="175" t="e">
        <f>G187/F187</f>
        <v>#DIV/0!</v>
      </c>
      <c r="J187" s="241"/>
      <c r="K187" s="242"/>
      <c r="L187" s="66" t="e">
        <f t="shared" si="217"/>
        <v>#DIV/0!</v>
      </c>
      <c r="M187" s="8">
        <f>K187+G187+J187</f>
        <v>0</v>
      </c>
      <c r="N187" s="8">
        <f>H187-K187-J187</f>
        <v>0</v>
      </c>
      <c r="O187" s="63" t="e">
        <f>M187/F187</f>
        <v>#DIV/0!</v>
      </c>
      <c r="Q187" s="8"/>
      <c r="R187" s="8">
        <f>+X187+AB187</f>
        <v>0</v>
      </c>
      <c r="S187" s="65">
        <f>+N187+C187+Q187+R187</f>
        <v>0</v>
      </c>
      <c r="T187" s="66" t="e">
        <f t="shared" ref="T187:T189" si="218">+M187/(Q187+F187+R187+C187)</f>
        <v>#DIV/0!</v>
      </c>
      <c r="V187" s="8"/>
      <c r="W187" s="8"/>
      <c r="X187" s="8"/>
      <c r="Y187" s="67"/>
      <c r="Z187" s="8"/>
      <c r="AA187" s="8"/>
      <c r="AB187" s="8"/>
    </row>
    <row r="188" spans="1:28" s="64" customFormat="1" x14ac:dyDescent="0.25">
      <c r="A188" s="60" t="s">
        <v>32</v>
      </c>
      <c r="B188" s="69"/>
      <c r="C188" s="8">
        <f>April!N188</f>
        <v>-1638753.5399999998</v>
      </c>
      <c r="D188" s="191">
        <f t="shared" ref="D188:D189" si="219">W188+AA188</f>
        <v>0</v>
      </c>
      <c r="E188" s="191">
        <v>2763902.6</v>
      </c>
      <c r="F188" s="8">
        <f t="shared" ref="F188:F189" si="220">D188+E188</f>
        <v>2763902.6</v>
      </c>
      <c r="G188" s="191">
        <v>6725319.75</v>
      </c>
      <c r="H188" s="191">
        <f>F188-G188</f>
        <v>-3961417.15</v>
      </c>
      <c r="I188" s="175">
        <f>G188/F188</f>
        <v>2.4332694466150868</v>
      </c>
      <c r="J188" s="241">
        <f>993502.26+6300</f>
        <v>999802.26</v>
      </c>
      <c r="K188" s="251">
        <f>485316.83+4720</f>
        <v>490036.83</v>
      </c>
      <c r="L188" s="66">
        <f t="shared" si="217"/>
        <v>0.53903458464853282</v>
      </c>
      <c r="M188" s="8">
        <f t="shared" ref="M188:M189" si="221">K188+G188+J188</f>
        <v>8215158.8399999999</v>
      </c>
      <c r="N188" s="8">
        <f t="shared" ref="N188:N189" si="222">H188-K188-J188</f>
        <v>-5451256.2399999993</v>
      </c>
      <c r="O188" s="63">
        <f>M188/F188</f>
        <v>2.9723040312636195</v>
      </c>
      <c r="Q188" s="8"/>
      <c r="R188" s="8">
        <f t="shared" ref="R188:R189" si="223">+X188+AB188</f>
        <v>0</v>
      </c>
      <c r="S188" s="65">
        <f t="shared" ref="S188:S189" si="224">+N188+C188+Q188+R188</f>
        <v>-7090009.7799999993</v>
      </c>
      <c r="T188" s="66">
        <f t="shared" si="218"/>
        <v>7.3013959945893729</v>
      </c>
      <c r="V188" s="8"/>
      <c r="W188" s="8"/>
      <c r="X188" s="8"/>
      <c r="Y188" s="67"/>
      <c r="Z188" s="8"/>
      <c r="AA188" s="8"/>
      <c r="AB188" s="8"/>
    </row>
    <row r="189" spans="1:28" s="64" customFormat="1" ht="12.75" hidden="1" x14ac:dyDescent="0.2">
      <c r="A189" s="60" t="s">
        <v>33</v>
      </c>
      <c r="B189" s="69"/>
      <c r="C189" s="8">
        <f>April!N189</f>
        <v>0</v>
      </c>
      <c r="D189" s="191">
        <f t="shared" si="219"/>
        <v>0</v>
      </c>
      <c r="E189" s="191"/>
      <c r="F189" s="8">
        <f t="shared" si="220"/>
        <v>0</v>
      </c>
      <c r="G189" s="191"/>
      <c r="H189" s="191">
        <f>F189-G189</f>
        <v>0</v>
      </c>
      <c r="I189" s="175" t="e">
        <f>G189/F189</f>
        <v>#DIV/0!</v>
      </c>
      <c r="J189" s="241"/>
      <c r="K189" s="242"/>
      <c r="L189" s="66" t="e">
        <f t="shared" si="217"/>
        <v>#DIV/0!</v>
      </c>
      <c r="M189" s="8">
        <f t="shared" si="221"/>
        <v>0</v>
      </c>
      <c r="N189" s="8">
        <f t="shared" si="222"/>
        <v>0</v>
      </c>
      <c r="O189" s="63" t="e">
        <f>M189/F189</f>
        <v>#DIV/0!</v>
      </c>
      <c r="Q189" s="8"/>
      <c r="R189" s="8">
        <f t="shared" si="223"/>
        <v>0</v>
      </c>
      <c r="S189" s="65">
        <f t="shared" si="224"/>
        <v>0</v>
      </c>
      <c r="T189" s="66" t="e">
        <f t="shared" si="218"/>
        <v>#DIV/0!</v>
      </c>
      <c r="V189" s="8"/>
      <c r="W189" s="8"/>
      <c r="X189" s="8"/>
      <c r="Y189" s="67"/>
      <c r="Z189" s="8"/>
      <c r="AA189" s="8"/>
      <c r="AB189" s="8"/>
    </row>
    <row r="190" spans="1:28" x14ac:dyDescent="0.25">
      <c r="A190" s="68"/>
      <c r="B190" s="69"/>
      <c r="C190" s="6"/>
      <c r="D190" s="187"/>
      <c r="E190" s="187"/>
      <c r="F190" s="6"/>
      <c r="G190" s="187"/>
      <c r="H190" s="187"/>
      <c r="I190" s="188"/>
      <c r="J190" s="240"/>
      <c r="K190" s="189"/>
      <c r="L190" s="50"/>
      <c r="M190" s="6"/>
      <c r="N190" s="6"/>
      <c r="O190" s="52"/>
      <c r="Q190" s="6"/>
      <c r="R190" s="6"/>
      <c r="S190" s="51"/>
      <c r="T190" s="54"/>
      <c r="V190" s="6"/>
      <c r="W190" s="6"/>
      <c r="X190" s="6"/>
      <c r="Y190" s="51"/>
      <c r="Z190" s="6"/>
      <c r="AA190" s="6"/>
      <c r="AB190" s="6"/>
    </row>
    <row r="191" spans="1:28" hidden="1" x14ac:dyDescent="0.25">
      <c r="A191" s="55" t="s">
        <v>95</v>
      </c>
      <c r="B191" s="49" t="s">
        <v>96</v>
      </c>
      <c r="C191" s="7">
        <f>SUM(C192:C194)</f>
        <v>0</v>
      </c>
      <c r="D191" s="192">
        <f>SUM(D192:D194)</f>
        <v>0</v>
      </c>
      <c r="E191" s="192">
        <f>SUM(E192:E194)</f>
        <v>0</v>
      </c>
      <c r="F191" s="56">
        <f>D191+E191</f>
        <v>0</v>
      </c>
      <c r="G191" s="190">
        <f>SUM(G192:G194)</f>
        <v>0</v>
      </c>
      <c r="H191" s="190">
        <f>F191-G191</f>
        <v>0</v>
      </c>
      <c r="I191" s="174" t="e">
        <f>G191/F191</f>
        <v>#DIV/0!</v>
      </c>
      <c r="J191" s="190">
        <f>SUM(J192:J194)</f>
        <v>0</v>
      </c>
      <c r="K191" s="190">
        <f>SUM(K192:K194)</f>
        <v>0</v>
      </c>
      <c r="L191" s="57" t="e">
        <f t="shared" ref="L191:L194" si="225">(K191+J191)/F191</f>
        <v>#DIV/0!</v>
      </c>
      <c r="M191" s="56">
        <f>K191+G191+J191</f>
        <v>0</v>
      </c>
      <c r="N191" s="56">
        <f>H191-K191-J191</f>
        <v>0</v>
      </c>
      <c r="O191" s="57" t="e">
        <f>M191/F191</f>
        <v>#DIV/0!</v>
      </c>
      <c r="P191" s="58"/>
      <c r="Q191" s="56">
        <f>SUM(Q192:Q194)</f>
        <v>0</v>
      </c>
      <c r="R191" s="56">
        <f>SUM(R192:R194)</f>
        <v>0</v>
      </c>
      <c r="S191" s="59">
        <f>+N191+C191+Q191+R191</f>
        <v>0</v>
      </c>
      <c r="T191" s="57" t="e">
        <f>+M191/(Q191+F191+R191+C191)</f>
        <v>#DIV/0!</v>
      </c>
      <c r="V191" s="7">
        <f>SUM(V192:V194)</f>
        <v>0</v>
      </c>
      <c r="W191" s="7">
        <f>SUM(W192:W194)</f>
        <v>0</v>
      </c>
      <c r="X191" s="7">
        <f>SUM(X192:X194)</f>
        <v>0</v>
      </c>
      <c r="Y191" s="51"/>
      <c r="Z191" s="7">
        <f>SUM(Z192:Z194)</f>
        <v>0</v>
      </c>
      <c r="AA191" s="7">
        <f>SUM(AA192:AA194)</f>
        <v>0</v>
      </c>
      <c r="AB191" s="7">
        <f>SUM(AB192:AB194)</f>
        <v>0</v>
      </c>
    </row>
    <row r="192" spans="1:28" s="64" customFormat="1" ht="12.75" hidden="1" x14ac:dyDescent="0.2">
      <c r="A192" s="60" t="s">
        <v>31</v>
      </c>
      <c r="B192" s="69"/>
      <c r="C192" s="8">
        <f>April!N192</f>
        <v>0</v>
      </c>
      <c r="D192" s="191">
        <f>W192+AA192</f>
        <v>0</v>
      </c>
      <c r="E192" s="191"/>
      <c r="F192" s="8">
        <f>D192+E192</f>
        <v>0</v>
      </c>
      <c r="G192" s="191"/>
      <c r="H192" s="191">
        <f>F192-G192</f>
        <v>0</v>
      </c>
      <c r="I192" s="175" t="e">
        <f>G192/F192</f>
        <v>#DIV/0!</v>
      </c>
      <c r="J192" s="241"/>
      <c r="K192" s="242"/>
      <c r="L192" s="66" t="e">
        <f t="shared" si="225"/>
        <v>#DIV/0!</v>
      </c>
      <c r="M192" s="8">
        <f>K192+G192+J192</f>
        <v>0</v>
      </c>
      <c r="N192" s="8">
        <f>H192-K192-J192</f>
        <v>0</v>
      </c>
      <c r="O192" s="63" t="e">
        <f>M192/F192</f>
        <v>#DIV/0!</v>
      </c>
      <c r="Q192" s="8"/>
      <c r="R192" s="8">
        <f>+X192+AB192</f>
        <v>0</v>
      </c>
      <c r="S192" s="65">
        <f>+N192+C192+Q192+R192</f>
        <v>0</v>
      </c>
      <c r="T192" s="66" t="e">
        <f t="shared" ref="T192:T194" si="226">+M192/(Q192+F192+R192+C192)</f>
        <v>#DIV/0!</v>
      </c>
      <c r="V192" s="8"/>
      <c r="W192" s="8"/>
      <c r="X192" s="8"/>
      <c r="Y192" s="67"/>
      <c r="Z192" s="8"/>
      <c r="AA192" s="8"/>
      <c r="AB192" s="8"/>
    </row>
    <row r="193" spans="1:28" s="64" customFormat="1" ht="12.75" hidden="1" x14ac:dyDescent="0.2">
      <c r="A193" s="60" t="s">
        <v>32</v>
      </c>
      <c r="B193" s="69"/>
      <c r="C193" s="8">
        <f>April!N193</f>
        <v>0</v>
      </c>
      <c r="D193" s="191">
        <f t="shared" ref="D193:D194" si="227">W193+AA193</f>
        <v>0</v>
      </c>
      <c r="E193" s="191"/>
      <c r="F193" s="8">
        <f t="shared" ref="F193:F194" si="228">D193+E193</f>
        <v>0</v>
      </c>
      <c r="G193" s="191"/>
      <c r="H193" s="191">
        <f>F193-G193</f>
        <v>0</v>
      </c>
      <c r="I193" s="175" t="e">
        <f>G193/F193</f>
        <v>#DIV/0!</v>
      </c>
      <c r="J193" s="241"/>
      <c r="K193" s="242"/>
      <c r="L193" s="66" t="e">
        <f t="shared" si="225"/>
        <v>#DIV/0!</v>
      </c>
      <c r="M193" s="8">
        <f t="shared" ref="M193:M194" si="229">K193+G193+J193</f>
        <v>0</v>
      </c>
      <c r="N193" s="8">
        <f t="shared" ref="N193:N194" si="230">H193-K193-J193</f>
        <v>0</v>
      </c>
      <c r="O193" s="63" t="e">
        <f>M193/F193</f>
        <v>#DIV/0!</v>
      </c>
      <c r="Q193" s="8"/>
      <c r="R193" s="8">
        <f t="shared" ref="R193:R194" si="231">+X193+AB193</f>
        <v>0</v>
      </c>
      <c r="S193" s="65">
        <f t="shared" ref="S193:S194" si="232">+N193+C193+Q193+R193</f>
        <v>0</v>
      </c>
      <c r="T193" s="66" t="e">
        <f t="shared" si="226"/>
        <v>#DIV/0!</v>
      </c>
      <c r="V193" s="8"/>
      <c r="W193" s="8"/>
      <c r="X193" s="8"/>
      <c r="Y193" s="67"/>
      <c r="Z193" s="8"/>
      <c r="AA193" s="8"/>
      <c r="AB193" s="8"/>
    </row>
    <row r="194" spans="1:28" s="64" customFormat="1" ht="12.75" hidden="1" x14ac:dyDescent="0.2">
      <c r="A194" s="60" t="s">
        <v>33</v>
      </c>
      <c r="B194" s="69"/>
      <c r="C194" s="8">
        <f>April!N194</f>
        <v>0</v>
      </c>
      <c r="D194" s="191">
        <f t="shared" si="227"/>
        <v>0</v>
      </c>
      <c r="E194" s="191"/>
      <c r="F194" s="8">
        <f t="shared" si="228"/>
        <v>0</v>
      </c>
      <c r="G194" s="191"/>
      <c r="H194" s="191">
        <f>F194-G194</f>
        <v>0</v>
      </c>
      <c r="I194" s="175" t="e">
        <f>G194/F194</f>
        <v>#DIV/0!</v>
      </c>
      <c r="J194" s="241"/>
      <c r="K194" s="242"/>
      <c r="L194" s="66" t="e">
        <f t="shared" si="225"/>
        <v>#DIV/0!</v>
      </c>
      <c r="M194" s="8">
        <f t="shared" si="229"/>
        <v>0</v>
      </c>
      <c r="N194" s="8">
        <f t="shared" si="230"/>
        <v>0</v>
      </c>
      <c r="O194" s="63" t="e">
        <f>M194/F194</f>
        <v>#DIV/0!</v>
      </c>
      <c r="Q194" s="8"/>
      <c r="R194" s="8">
        <f t="shared" si="231"/>
        <v>0</v>
      </c>
      <c r="S194" s="65">
        <f t="shared" si="232"/>
        <v>0</v>
      </c>
      <c r="T194" s="66" t="e">
        <f t="shared" si="226"/>
        <v>#DIV/0!</v>
      </c>
      <c r="V194" s="8"/>
      <c r="W194" s="8"/>
      <c r="X194" s="8"/>
      <c r="Y194" s="67"/>
      <c r="Z194" s="8"/>
      <c r="AA194" s="8"/>
      <c r="AB194" s="8"/>
    </row>
    <row r="195" spans="1:28" hidden="1" x14ac:dyDescent="0.25">
      <c r="A195" s="68"/>
      <c r="B195" s="69"/>
      <c r="C195" s="6"/>
      <c r="D195" s="187"/>
      <c r="E195" s="187"/>
      <c r="F195" s="6"/>
      <c r="G195" s="187"/>
      <c r="H195" s="187"/>
      <c r="I195" s="188"/>
      <c r="J195" s="240"/>
      <c r="K195" s="189"/>
      <c r="L195" s="50"/>
      <c r="M195" s="6"/>
      <c r="N195" s="6"/>
      <c r="O195" s="52"/>
      <c r="Q195" s="6"/>
      <c r="R195" s="6"/>
      <c r="S195" s="51"/>
      <c r="T195" s="54"/>
      <c r="V195" s="6"/>
      <c r="W195" s="6"/>
      <c r="X195" s="6"/>
      <c r="Y195" s="51"/>
      <c r="Z195" s="6"/>
      <c r="AA195" s="6"/>
      <c r="AB195" s="6"/>
    </row>
    <row r="196" spans="1:28" x14ac:dyDescent="0.25">
      <c r="A196" s="55" t="s">
        <v>97</v>
      </c>
      <c r="B196" s="49" t="s">
        <v>98</v>
      </c>
      <c r="C196" s="7">
        <f>SUM(C197:C199)</f>
        <v>-1495269.9</v>
      </c>
      <c r="D196" s="192">
        <f>SUM(D197:D199)</f>
        <v>0</v>
      </c>
      <c r="E196" s="192">
        <f>SUM(E197:E199)</f>
        <v>3753000</v>
      </c>
      <c r="F196" s="56">
        <f>D196+E196</f>
        <v>3753000</v>
      </c>
      <c r="G196" s="190">
        <f>SUM(G197:G199)</f>
        <v>266036.02</v>
      </c>
      <c r="H196" s="190">
        <f>F196-G196</f>
        <v>3486963.98</v>
      </c>
      <c r="I196" s="174">
        <f>G196/F196</f>
        <v>7.088622968292034E-2</v>
      </c>
      <c r="J196" s="190">
        <f>SUM(J197:J199)</f>
        <v>4011118.84</v>
      </c>
      <c r="K196" s="190">
        <f>SUM(K197:K199)</f>
        <v>54092.17</v>
      </c>
      <c r="L196" s="57">
        <f t="shared" ref="L196:L199" si="233">(K196+J196)/F196</f>
        <v>1.0831897175592859</v>
      </c>
      <c r="M196" s="56">
        <f>K196+G196+J196</f>
        <v>4331247.03</v>
      </c>
      <c r="N196" s="56">
        <f>H196-K196-J196</f>
        <v>-578247.0299999998</v>
      </c>
      <c r="O196" s="57">
        <f>M196/F196</f>
        <v>1.1540759472422064</v>
      </c>
      <c r="P196" s="58"/>
      <c r="Q196" s="56">
        <f>SUM(Q197:Q199)</f>
        <v>0</v>
      </c>
      <c r="R196" s="56">
        <f>SUM(R197:R199)</f>
        <v>0</v>
      </c>
      <c r="S196" s="59">
        <f>+N196+C196+Q196+R196</f>
        <v>-2073516.9299999997</v>
      </c>
      <c r="T196" s="57">
        <f>+M196/(Q196+F196+R196+C196)</f>
        <v>1.9184077981686118</v>
      </c>
      <c r="V196" s="7">
        <f>SUM(V197:V199)</f>
        <v>0</v>
      </c>
      <c r="W196" s="7">
        <f>SUM(W197:W199)</f>
        <v>0</v>
      </c>
      <c r="X196" s="7">
        <f>SUM(X197:X199)</f>
        <v>0</v>
      </c>
      <c r="Y196" s="51"/>
      <c r="Z196" s="7">
        <f>SUM(Z197:Z199)</f>
        <v>0</v>
      </c>
      <c r="AA196" s="7">
        <f>SUM(AA197:AA199)</f>
        <v>0</v>
      </c>
      <c r="AB196" s="7">
        <f>SUM(AB197:AB199)</f>
        <v>0</v>
      </c>
    </row>
    <row r="197" spans="1:28" s="64" customFormat="1" ht="12.75" hidden="1" x14ac:dyDescent="0.2">
      <c r="A197" s="60" t="s">
        <v>31</v>
      </c>
      <c r="B197" s="69"/>
      <c r="C197" s="8">
        <f>April!N197</f>
        <v>0</v>
      </c>
      <c r="D197" s="191">
        <f>W197+AA197</f>
        <v>0</v>
      </c>
      <c r="E197" s="191"/>
      <c r="F197" s="8">
        <f>D197+E197</f>
        <v>0</v>
      </c>
      <c r="G197" s="191"/>
      <c r="H197" s="191">
        <f>F197-G197</f>
        <v>0</v>
      </c>
      <c r="I197" s="175" t="e">
        <f>G197/F197</f>
        <v>#DIV/0!</v>
      </c>
      <c r="J197" s="241"/>
      <c r="K197" s="242"/>
      <c r="L197" s="66" t="e">
        <f t="shared" si="233"/>
        <v>#DIV/0!</v>
      </c>
      <c r="M197" s="8">
        <f>K197+G197+J197</f>
        <v>0</v>
      </c>
      <c r="N197" s="8">
        <f>H197-K197-J197</f>
        <v>0</v>
      </c>
      <c r="O197" s="63" t="e">
        <f>M197/F197</f>
        <v>#DIV/0!</v>
      </c>
      <c r="Q197" s="8"/>
      <c r="R197" s="8">
        <f>+X197+AB197</f>
        <v>0</v>
      </c>
      <c r="S197" s="65">
        <f>+N197+C197+Q197+R197</f>
        <v>0</v>
      </c>
      <c r="T197" s="66" t="e">
        <f t="shared" ref="T197:T199" si="234">+M197/(Q197+F197+R197+C197)</f>
        <v>#DIV/0!</v>
      </c>
      <c r="V197" s="8"/>
      <c r="W197" s="8"/>
      <c r="X197" s="8"/>
      <c r="Y197" s="67"/>
      <c r="Z197" s="8"/>
      <c r="AA197" s="8"/>
      <c r="AB197" s="8"/>
    </row>
    <row r="198" spans="1:28" s="64" customFormat="1" ht="12.75" x14ac:dyDescent="0.2">
      <c r="A198" s="60" t="s">
        <v>32</v>
      </c>
      <c r="B198" s="69"/>
      <c r="C198" s="8">
        <f>April!N198</f>
        <v>-1495269.9</v>
      </c>
      <c r="D198" s="191">
        <f t="shared" ref="D198:D199" si="235">W198+AA198</f>
        <v>0</v>
      </c>
      <c r="E198" s="191">
        <f>753000+3000000</f>
        <v>3753000</v>
      </c>
      <c r="F198" s="8">
        <f t="shared" ref="F198:F199" si="236">D198+E198</f>
        <v>3753000</v>
      </c>
      <c r="G198" s="191">
        <v>266036.02</v>
      </c>
      <c r="H198" s="191">
        <f>F198-G198</f>
        <v>3486963.98</v>
      </c>
      <c r="I198" s="175">
        <f>G198/F198</f>
        <v>7.088622968292034E-2</v>
      </c>
      <c r="J198" s="241">
        <v>4011118.84</v>
      </c>
      <c r="K198" s="242">
        <v>54092.17</v>
      </c>
      <c r="L198" s="66">
        <f t="shared" si="233"/>
        <v>1.0831897175592859</v>
      </c>
      <c r="M198" s="8">
        <f t="shared" ref="M198:M199" si="237">K198+G198+J198</f>
        <v>4331247.03</v>
      </c>
      <c r="N198" s="8">
        <f t="shared" ref="N198:N199" si="238">H198-K198-J198</f>
        <v>-578247.0299999998</v>
      </c>
      <c r="O198" s="63">
        <f>M198/F198</f>
        <v>1.1540759472422064</v>
      </c>
      <c r="Q198" s="8"/>
      <c r="R198" s="8">
        <f t="shared" ref="R198:R199" si="239">+X198+AB198</f>
        <v>0</v>
      </c>
      <c r="S198" s="65">
        <f t="shared" ref="S198:S199" si="240">+N198+C198+Q198+R198</f>
        <v>-2073516.9299999997</v>
      </c>
      <c r="T198" s="66">
        <f t="shared" si="234"/>
        <v>1.9184077981686118</v>
      </c>
      <c r="V198" s="8"/>
      <c r="W198" s="8"/>
      <c r="X198" s="8"/>
      <c r="Y198" s="67"/>
      <c r="Z198" s="8"/>
      <c r="AA198" s="8"/>
      <c r="AB198" s="8"/>
    </row>
    <row r="199" spans="1:28" s="64" customFormat="1" ht="12.75" hidden="1" x14ac:dyDescent="0.2">
      <c r="A199" s="60" t="s">
        <v>33</v>
      </c>
      <c r="B199" s="69"/>
      <c r="C199" s="8">
        <f>April!N199</f>
        <v>0</v>
      </c>
      <c r="D199" s="191">
        <f t="shared" si="235"/>
        <v>0</v>
      </c>
      <c r="E199" s="191"/>
      <c r="F199" s="8">
        <f t="shared" si="236"/>
        <v>0</v>
      </c>
      <c r="G199" s="191"/>
      <c r="H199" s="191">
        <f>F199-G199</f>
        <v>0</v>
      </c>
      <c r="I199" s="175" t="e">
        <f>G199/F199</f>
        <v>#DIV/0!</v>
      </c>
      <c r="J199" s="241"/>
      <c r="K199" s="242"/>
      <c r="L199" s="66" t="e">
        <f t="shared" si="233"/>
        <v>#DIV/0!</v>
      </c>
      <c r="M199" s="8">
        <f t="shared" si="237"/>
        <v>0</v>
      </c>
      <c r="N199" s="8">
        <f t="shared" si="238"/>
        <v>0</v>
      </c>
      <c r="O199" s="63" t="e">
        <f>M199/F199</f>
        <v>#DIV/0!</v>
      </c>
      <c r="Q199" s="8"/>
      <c r="R199" s="8">
        <f t="shared" si="239"/>
        <v>0</v>
      </c>
      <c r="S199" s="65">
        <f t="shared" si="240"/>
        <v>0</v>
      </c>
      <c r="T199" s="66" t="e">
        <f t="shared" si="234"/>
        <v>#DIV/0!</v>
      </c>
      <c r="V199" s="8"/>
      <c r="W199" s="8"/>
      <c r="X199" s="8"/>
      <c r="Y199" s="67"/>
      <c r="Z199" s="8"/>
      <c r="AA199" s="8"/>
      <c r="AB199" s="8"/>
    </row>
    <row r="200" spans="1:28" x14ac:dyDescent="0.25">
      <c r="A200" s="68"/>
      <c r="B200" s="69"/>
      <c r="C200" s="6"/>
      <c r="D200" s="187"/>
      <c r="E200" s="187"/>
      <c r="F200" s="6"/>
      <c r="G200" s="187"/>
      <c r="H200" s="187"/>
      <c r="I200" s="188"/>
      <c r="J200" s="240"/>
      <c r="K200" s="189"/>
      <c r="L200" s="50"/>
      <c r="M200" s="6"/>
      <c r="N200" s="6"/>
      <c r="O200" s="52"/>
      <c r="Q200" s="6"/>
      <c r="R200" s="6"/>
      <c r="S200" s="51"/>
      <c r="T200" s="54"/>
      <c r="V200" s="6"/>
      <c r="W200" s="6"/>
      <c r="X200" s="6"/>
      <c r="Y200" s="51"/>
      <c r="Z200" s="6"/>
      <c r="AA200" s="6"/>
      <c r="AB200" s="6"/>
    </row>
    <row r="201" spans="1:28" ht="30" hidden="1" x14ac:dyDescent="0.25">
      <c r="A201" s="55" t="s">
        <v>99</v>
      </c>
      <c r="B201" s="69"/>
      <c r="C201" s="6">
        <f>SUM(C202:C204)</f>
        <v>0</v>
      </c>
      <c r="D201" s="192">
        <f>SUM(D202:D204)</f>
        <v>0</v>
      </c>
      <c r="E201" s="187">
        <f>SUM(E202:E204)</f>
        <v>0</v>
      </c>
      <c r="F201" s="56">
        <f>D201+E201</f>
        <v>0</v>
      </c>
      <c r="G201" s="190">
        <f>SUM(G202:G204)</f>
        <v>0</v>
      </c>
      <c r="H201" s="190">
        <f>F201-G201</f>
        <v>0</v>
      </c>
      <c r="I201" s="174" t="e">
        <f>G201/F201</f>
        <v>#DIV/0!</v>
      </c>
      <c r="J201" s="190">
        <f>SUM(J202:J204)</f>
        <v>0</v>
      </c>
      <c r="K201" s="190">
        <f>SUM(K202:K204)</f>
        <v>0</v>
      </c>
      <c r="L201" s="57" t="e">
        <f t="shared" ref="L201:L204" si="241">(K201+J201)/F201</f>
        <v>#DIV/0!</v>
      </c>
      <c r="M201" s="56">
        <f>K201+G201+J201</f>
        <v>0</v>
      </c>
      <c r="N201" s="56">
        <f>H201-K201-J201</f>
        <v>0</v>
      </c>
      <c r="O201" s="57" t="e">
        <f>M201/F201</f>
        <v>#DIV/0!</v>
      </c>
      <c r="P201" s="58"/>
      <c r="Q201" s="56">
        <f>SUM(Q202:Q204)</f>
        <v>0</v>
      </c>
      <c r="R201" s="56">
        <f>SUM(R202:R204)</f>
        <v>0</v>
      </c>
      <c r="S201" s="59">
        <f>+N201+C201+Q201+R201</f>
        <v>0</v>
      </c>
      <c r="T201" s="57" t="e">
        <f>+M201/(Q201+F201+R201+C201)</f>
        <v>#DIV/0!</v>
      </c>
      <c r="V201" s="7">
        <f>SUM(V202:V204)</f>
        <v>0</v>
      </c>
      <c r="W201" s="7">
        <f>SUM(W202:W204)</f>
        <v>0</v>
      </c>
      <c r="X201" s="7">
        <f>SUM(X202:X204)</f>
        <v>0</v>
      </c>
      <c r="Y201" s="51"/>
      <c r="Z201" s="7">
        <f>SUM(Z202:Z204)</f>
        <v>0</v>
      </c>
      <c r="AA201" s="7">
        <f>SUM(AA202:AA204)</f>
        <v>0</v>
      </c>
      <c r="AB201" s="7">
        <f>SUM(AB202:AB204)</f>
        <v>0</v>
      </c>
    </row>
    <row r="202" spans="1:28" s="64" customFormat="1" ht="12.75" hidden="1" x14ac:dyDescent="0.2">
      <c r="A202" s="60" t="s">
        <v>31</v>
      </c>
      <c r="B202" s="69"/>
      <c r="C202" s="8">
        <f>April!N202</f>
        <v>0</v>
      </c>
      <c r="D202" s="191">
        <f>W202+AA202</f>
        <v>0</v>
      </c>
      <c r="E202" s="191"/>
      <c r="F202" s="8">
        <f>D202+E202</f>
        <v>0</v>
      </c>
      <c r="G202" s="191"/>
      <c r="H202" s="191">
        <f>F202-G202</f>
        <v>0</v>
      </c>
      <c r="I202" s="175" t="e">
        <f>G202/F202</f>
        <v>#DIV/0!</v>
      </c>
      <c r="J202" s="241"/>
      <c r="K202" s="242"/>
      <c r="L202" s="66" t="e">
        <f t="shared" si="241"/>
        <v>#DIV/0!</v>
      </c>
      <c r="M202" s="8">
        <f>K202+G202+J202</f>
        <v>0</v>
      </c>
      <c r="N202" s="8">
        <f>H202-K202-J202</f>
        <v>0</v>
      </c>
      <c r="O202" s="63" t="e">
        <f>M202/F202</f>
        <v>#DIV/0!</v>
      </c>
      <c r="Q202" s="8"/>
      <c r="R202" s="8">
        <f>+X202+AB202</f>
        <v>0</v>
      </c>
      <c r="S202" s="65">
        <f>+N202+C202+Q202+R202</f>
        <v>0</v>
      </c>
      <c r="T202" s="66" t="e">
        <f t="shared" ref="T202:T204" si="242">+M202/(Q202+F202+R202+C202)</f>
        <v>#DIV/0!</v>
      </c>
      <c r="V202" s="8"/>
      <c r="W202" s="8"/>
      <c r="X202" s="8"/>
      <c r="Y202" s="67"/>
      <c r="Z202" s="8"/>
      <c r="AA202" s="8"/>
      <c r="AB202" s="8"/>
    </row>
    <row r="203" spans="1:28" s="64" customFormat="1" ht="12.75" hidden="1" x14ac:dyDescent="0.2">
      <c r="A203" s="60" t="s">
        <v>32</v>
      </c>
      <c r="B203" s="69"/>
      <c r="C203" s="8">
        <f>April!N203</f>
        <v>0</v>
      </c>
      <c r="D203" s="191">
        <f t="shared" ref="D203:D204" si="243">W203+AA203</f>
        <v>0</v>
      </c>
      <c r="E203" s="191"/>
      <c r="F203" s="8">
        <f t="shared" ref="F203:F204" si="244">D203+E203</f>
        <v>0</v>
      </c>
      <c r="G203" s="191"/>
      <c r="H203" s="191">
        <f>F203-G203</f>
        <v>0</v>
      </c>
      <c r="I203" s="175" t="e">
        <f>G203/F203</f>
        <v>#DIV/0!</v>
      </c>
      <c r="J203" s="241"/>
      <c r="K203" s="242"/>
      <c r="L203" s="66" t="e">
        <f t="shared" si="241"/>
        <v>#DIV/0!</v>
      </c>
      <c r="M203" s="8">
        <f t="shared" ref="M203:M204" si="245">K203+G203+J203</f>
        <v>0</v>
      </c>
      <c r="N203" s="8">
        <f t="shared" ref="N203:N204" si="246">H203-K203-J203</f>
        <v>0</v>
      </c>
      <c r="O203" s="63" t="e">
        <f>M203/F203</f>
        <v>#DIV/0!</v>
      </c>
      <c r="Q203" s="8"/>
      <c r="R203" s="8">
        <f t="shared" ref="R203:R204" si="247">+X203+AB203</f>
        <v>0</v>
      </c>
      <c r="S203" s="65">
        <f t="shared" ref="S203:S204" si="248">+N203+C203+Q203+R203</f>
        <v>0</v>
      </c>
      <c r="T203" s="66" t="e">
        <f t="shared" si="242"/>
        <v>#DIV/0!</v>
      </c>
      <c r="V203" s="8"/>
      <c r="W203" s="8"/>
      <c r="X203" s="8"/>
      <c r="Y203" s="67"/>
      <c r="Z203" s="8"/>
      <c r="AA203" s="8"/>
      <c r="AB203" s="8"/>
    </row>
    <row r="204" spans="1:28" s="64" customFormat="1" ht="12.75" hidden="1" x14ac:dyDescent="0.2">
      <c r="A204" s="60" t="s">
        <v>33</v>
      </c>
      <c r="B204" s="69"/>
      <c r="C204" s="8">
        <f>April!N204</f>
        <v>0</v>
      </c>
      <c r="D204" s="191">
        <f t="shared" si="243"/>
        <v>0</v>
      </c>
      <c r="E204" s="191"/>
      <c r="F204" s="8">
        <f t="shared" si="244"/>
        <v>0</v>
      </c>
      <c r="G204" s="191"/>
      <c r="H204" s="191">
        <f>F204-G204</f>
        <v>0</v>
      </c>
      <c r="I204" s="175" t="e">
        <f>G204/F204</f>
        <v>#DIV/0!</v>
      </c>
      <c r="J204" s="241"/>
      <c r="K204" s="242"/>
      <c r="L204" s="66" t="e">
        <f t="shared" si="241"/>
        <v>#DIV/0!</v>
      </c>
      <c r="M204" s="8">
        <f t="shared" si="245"/>
        <v>0</v>
      </c>
      <c r="N204" s="8">
        <f t="shared" si="246"/>
        <v>0</v>
      </c>
      <c r="O204" s="63" t="e">
        <f>M204/F204</f>
        <v>#DIV/0!</v>
      </c>
      <c r="Q204" s="8"/>
      <c r="R204" s="8">
        <f t="shared" si="247"/>
        <v>0</v>
      </c>
      <c r="S204" s="65">
        <f t="shared" si="248"/>
        <v>0</v>
      </c>
      <c r="T204" s="66" t="e">
        <f t="shared" si="242"/>
        <v>#DIV/0!</v>
      </c>
      <c r="V204" s="8"/>
      <c r="W204" s="8"/>
      <c r="X204" s="8"/>
      <c r="Y204" s="67"/>
      <c r="Z204" s="8"/>
      <c r="AA204" s="8"/>
      <c r="AB204" s="8"/>
    </row>
    <row r="205" spans="1:28" hidden="1" x14ac:dyDescent="0.25">
      <c r="A205" s="68"/>
      <c r="B205" s="69"/>
      <c r="C205" s="6"/>
      <c r="D205" s="187"/>
      <c r="E205" s="187"/>
      <c r="F205" s="6"/>
      <c r="G205" s="187"/>
      <c r="H205" s="187"/>
      <c r="I205" s="188"/>
      <c r="J205" s="240"/>
      <c r="K205" s="189"/>
      <c r="L205" s="50"/>
      <c r="M205" s="6"/>
      <c r="N205" s="6"/>
      <c r="O205" s="52"/>
      <c r="Q205" s="6"/>
      <c r="R205" s="6"/>
      <c r="S205" s="51"/>
      <c r="T205" s="54"/>
      <c r="V205" s="6"/>
      <c r="W205" s="6"/>
      <c r="X205" s="6"/>
      <c r="Y205" s="51"/>
      <c r="Z205" s="6"/>
      <c r="AA205" s="6"/>
      <c r="AB205" s="6"/>
    </row>
    <row r="206" spans="1:28" hidden="1" x14ac:dyDescent="0.25">
      <c r="A206" s="48"/>
      <c r="B206" s="49"/>
      <c r="C206" s="6"/>
      <c r="D206" s="187"/>
      <c r="E206" s="187"/>
      <c r="F206" s="6"/>
      <c r="G206" s="187"/>
      <c r="H206" s="187"/>
      <c r="I206" s="188"/>
      <c r="J206" s="240"/>
      <c r="K206" s="189"/>
      <c r="L206" s="50"/>
      <c r="M206" s="6"/>
      <c r="N206" s="6"/>
      <c r="O206" s="52"/>
      <c r="Q206" s="6"/>
      <c r="R206" s="6"/>
      <c r="S206" s="51"/>
      <c r="T206" s="54"/>
      <c r="V206" s="6"/>
      <c r="W206" s="6"/>
      <c r="X206" s="6"/>
      <c r="Y206" s="51"/>
      <c r="Z206" s="6"/>
      <c r="AA206" s="6"/>
      <c r="AB206" s="6"/>
    </row>
    <row r="207" spans="1:28" ht="45" x14ac:dyDescent="0.25">
      <c r="A207" s="55" t="s">
        <v>100</v>
      </c>
      <c r="B207" s="49" t="s">
        <v>101</v>
      </c>
      <c r="C207" s="7">
        <f>SUM(C208:C210)</f>
        <v>91018.459999999963</v>
      </c>
      <c r="D207" s="192">
        <f>SUM(D208:D210)</f>
        <v>0</v>
      </c>
      <c r="E207" s="192">
        <f>SUM(E208:E210)</f>
        <v>2275822.31</v>
      </c>
      <c r="F207" s="56">
        <f>D207+E207</f>
        <v>2275822.31</v>
      </c>
      <c r="G207" s="190">
        <f>SUM(G208:G210)</f>
        <v>20240</v>
      </c>
      <c r="H207" s="190">
        <f>F207-G207</f>
        <v>2255582.31</v>
      </c>
      <c r="I207" s="174">
        <f>G207/F207</f>
        <v>8.8934887012334461E-3</v>
      </c>
      <c r="J207" s="190">
        <f>SUM(J208:J210)</f>
        <v>509637.8</v>
      </c>
      <c r="K207" s="190">
        <f>SUM(K208:K210)</f>
        <v>53926.04</v>
      </c>
      <c r="L207" s="57">
        <f t="shared" ref="L207:L210" si="249">(K207+J207)/F207</f>
        <v>0.24763086183121211</v>
      </c>
      <c r="M207" s="56">
        <f>K207+G207+J207</f>
        <v>583803.84</v>
      </c>
      <c r="N207" s="56">
        <f>H207-K207-J207</f>
        <v>1692018.47</v>
      </c>
      <c r="O207" s="57">
        <f>M207/F207</f>
        <v>0.25652435053244554</v>
      </c>
      <c r="P207" s="58"/>
      <c r="Q207" s="56">
        <f>SUM(Q208:Q210)</f>
        <v>0</v>
      </c>
      <c r="R207" s="56">
        <f>SUM(R208:R210)</f>
        <v>0</v>
      </c>
      <c r="S207" s="59">
        <f>+N207+C207+Q207+R207</f>
        <v>1783036.93</v>
      </c>
      <c r="T207" s="57">
        <f>+M207/(Q207+F207+R207+C207)</f>
        <v>0.2466595334167748</v>
      </c>
      <c r="V207" s="7">
        <f>SUM(V208:V210)</f>
        <v>0</v>
      </c>
      <c r="W207" s="7">
        <f>SUM(W208:W210)</f>
        <v>0</v>
      </c>
      <c r="X207" s="7">
        <f>SUM(X208:X210)</f>
        <v>0</v>
      </c>
      <c r="Y207" s="51"/>
      <c r="Z207" s="7">
        <f>SUM(Z208:Z210)</f>
        <v>0</v>
      </c>
      <c r="AA207" s="7">
        <f>SUM(AA208:AA210)</f>
        <v>0</v>
      </c>
      <c r="AB207" s="7">
        <f>SUM(AB208:AB210)</f>
        <v>0</v>
      </c>
    </row>
    <row r="208" spans="1:28" s="64" customFormat="1" ht="12" hidden="1" customHeight="1" x14ac:dyDescent="0.2">
      <c r="A208" s="60" t="s">
        <v>31</v>
      </c>
      <c r="B208" s="69"/>
      <c r="C208" s="8">
        <f>April!N208</f>
        <v>0</v>
      </c>
      <c r="D208" s="191">
        <f>W208+AA208</f>
        <v>0</v>
      </c>
      <c r="E208" s="191"/>
      <c r="F208" s="8">
        <f>D208+E208</f>
        <v>0</v>
      </c>
      <c r="G208" s="191"/>
      <c r="H208" s="191">
        <f>F208-G208</f>
        <v>0</v>
      </c>
      <c r="I208" s="175" t="e">
        <f>G208/F208</f>
        <v>#DIV/0!</v>
      </c>
      <c r="J208" s="241"/>
      <c r="K208" s="242"/>
      <c r="L208" s="66" t="e">
        <f t="shared" si="249"/>
        <v>#DIV/0!</v>
      </c>
      <c r="M208" s="8">
        <f>K208+G208+J208</f>
        <v>0</v>
      </c>
      <c r="N208" s="8">
        <f>H208-K208-J208</f>
        <v>0</v>
      </c>
      <c r="O208" s="63" t="e">
        <f>M208/F208</f>
        <v>#DIV/0!</v>
      </c>
      <c r="Q208" s="8"/>
      <c r="R208" s="8">
        <f>+X208+AB208</f>
        <v>0</v>
      </c>
      <c r="S208" s="65">
        <f>+N208+C208+Q208+R208</f>
        <v>0</v>
      </c>
      <c r="T208" s="66" t="e">
        <f t="shared" ref="T208:T210" si="250">+M208/(Q208+F208+R208+C208)</f>
        <v>#DIV/0!</v>
      </c>
      <c r="V208" s="8"/>
      <c r="W208" s="8"/>
      <c r="X208" s="8"/>
      <c r="Y208" s="67"/>
      <c r="Z208" s="8"/>
      <c r="AA208" s="8"/>
      <c r="AB208" s="8"/>
    </row>
    <row r="209" spans="1:28" s="64" customFormat="1" ht="12.75" x14ac:dyDescent="0.2">
      <c r="A209" s="60" t="s">
        <v>102</v>
      </c>
      <c r="B209" s="69"/>
      <c r="C209" s="8">
        <f>April!N209</f>
        <v>91018.459999999963</v>
      </c>
      <c r="D209" s="191">
        <f t="shared" ref="D209:D210" si="251">W209+AA209</f>
        <v>0</v>
      </c>
      <c r="E209" s="191">
        <f>1304001.31+196361+775460</f>
        <v>2275822.31</v>
      </c>
      <c r="F209" s="8">
        <f t="shared" ref="F209:F210" si="252">D209+E209</f>
        <v>2275822.31</v>
      </c>
      <c r="G209" s="191">
        <v>20240</v>
      </c>
      <c r="H209" s="191">
        <f>F209-G209</f>
        <v>2255582.31</v>
      </c>
      <c r="I209" s="175">
        <f>G209/F209</f>
        <v>8.8934887012334461E-3</v>
      </c>
      <c r="J209" s="241">
        <v>509637.8</v>
      </c>
      <c r="K209" s="242">
        <v>53926.04</v>
      </c>
      <c r="L209" s="66">
        <f t="shared" si="249"/>
        <v>0.24763086183121211</v>
      </c>
      <c r="M209" s="8">
        <f t="shared" ref="M209:M210" si="253">K209+G209+J209</f>
        <v>583803.84</v>
      </c>
      <c r="N209" s="8">
        <f t="shared" ref="N209:N210" si="254">H209-K209-J209</f>
        <v>1692018.47</v>
      </c>
      <c r="O209" s="63">
        <f>M209/F209</f>
        <v>0.25652435053244554</v>
      </c>
      <c r="Q209" s="8"/>
      <c r="R209" s="8">
        <f t="shared" ref="R209:R210" si="255">+X209+AB209</f>
        <v>0</v>
      </c>
      <c r="S209" s="65">
        <f t="shared" ref="S209:S210" si="256">+N209+C209+Q209+R209</f>
        <v>1783036.93</v>
      </c>
      <c r="T209" s="66">
        <f t="shared" si="250"/>
        <v>0.2466595334167748</v>
      </c>
      <c r="V209" s="8"/>
      <c r="W209" s="8"/>
      <c r="X209" s="8"/>
      <c r="Y209" s="67"/>
      <c r="Z209" s="8"/>
      <c r="AA209" s="8"/>
      <c r="AB209" s="8"/>
    </row>
    <row r="210" spans="1:28" s="64" customFormat="1" ht="12.75" hidden="1" x14ac:dyDescent="0.2">
      <c r="A210" s="60" t="s">
        <v>103</v>
      </c>
      <c r="B210" s="69"/>
      <c r="C210" s="8">
        <f>April!N210</f>
        <v>0</v>
      </c>
      <c r="D210" s="191">
        <f t="shared" si="251"/>
        <v>0</v>
      </c>
      <c r="E210" s="191"/>
      <c r="F210" s="8">
        <f t="shared" si="252"/>
        <v>0</v>
      </c>
      <c r="G210" s="191"/>
      <c r="H210" s="191">
        <f>F210-G210</f>
        <v>0</v>
      </c>
      <c r="I210" s="175" t="e">
        <f>G210/F210</f>
        <v>#DIV/0!</v>
      </c>
      <c r="J210" s="241"/>
      <c r="K210" s="242"/>
      <c r="L210" s="66" t="e">
        <f t="shared" si="249"/>
        <v>#DIV/0!</v>
      </c>
      <c r="M210" s="8">
        <f t="shared" si="253"/>
        <v>0</v>
      </c>
      <c r="N210" s="8">
        <f t="shared" si="254"/>
        <v>0</v>
      </c>
      <c r="O210" s="63" t="e">
        <f>M210/F210</f>
        <v>#DIV/0!</v>
      </c>
      <c r="Q210" s="8"/>
      <c r="R210" s="8">
        <f t="shared" si="255"/>
        <v>0</v>
      </c>
      <c r="S210" s="65">
        <f t="shared" si="256"/>
        <v>0</v>
      </c>
      <c r="T210" s="66" t="e">
        <f t="shared" si="250"/>
        <v>#DIV/0!</v>
      </c>
      <c r="V210" s="8"/>
      <c r="W210" s="8"/>
      <c r="X210" s="8"/>
      <c r="Y210" s="67"/>
      <c r="Z210" s="8"/>
      <c r="AA210" s="8"/>
      <c r="AB210" s="8"/>
    </row>
    <row r="211" spans="1:28" hidden="1" x14ac:dyDescent="0.25">
      <c r="A211" s="68"/>
      <c r="B211" s="69"/>
      <c r="C211" s="6"/>
      <c r="D211" s="187"/>
      <c r="E211" s="187"/>
      <c r="F211" s="6"/>
      <c r="G211" s="187"/>
      <c r="H211" s="187"/>
      <c r="I211" s="188"/>
      <c r="J211" s="240"/>
      <c r="K211" s="189"/>
      <c r="L211" s="50"/>
      <c r="M211" s="6"/>
      <c r="N211" s="6"/>
      <c r="O211" s="52"/>
      <c r="Q211" s="6"/>
      <c r="R211" s="6"/>
      <c r="S211" s="51"/>
      <c r="T211" s="54"/>
      <c r="V211" s="6"/>
      <c r="W211" s="6"/>
      <c r="X211" s="6"/>
      <c r="Y211" s="51"/>
      <c r="Z211" s="6"/>
      <c r="AA211" s="6"/>
      <c r="AB211" s="6"/>
    </row>
    <row r="212" spans="1:28" x14ac:dyDescent="0.25">
      <c r="A212" s="48" t="s">
        <v>104</v>
      </c>
      <c r="B212" s="49"/>
      <c r="C212" s="6"/>
      <c r="D212" s="187"/>
      <c r="E212" s="187"/>
      <c r="F212" s="6"/>
      <c r="G212" s="187"/>
      <c r="H212" s="187"/>
      <c r="I212" s="188"/>
      <c r="J212" s="240"/>
      <c r="K212" s="189"/>
      <c r="L212" s="50"/>
      <c r="M212" s="6"/>
      <c r="N212" s="6"/>
      <c r="O212" s="52"/>
      <c r="Q212" s="6"/>
      <c r="R212" s="6"/>
      <c r="S212" s="51"/>
      <c r="T212" s="54"/>
      <c r="V212" s="6"/>
      <c r="W212" s="6"/>
      <c r="X212" s="6"/>
      <c r="Y212" s="51"/>
      <c r="Z212" s="6"/>
      <c r="AA212" s="6"/>
      <c r="AB212" s="6"/>
    </row>
    <row r="213" spans="1:28" ht="45" x14ac:dyDescent="0.25">
      <c r="A213" s="55" t="s">
        <v>105</v>
      </c>
      <c r="B213" s="49" t="s">
        <v>106</v>
      </c>
      <c r="C213" s="7">
        <f>SUM(C214:C216)</f>
        <v>-16276</v>
      </c>
      <c r="D213" s="192">
        <f>SUM(D214:D216)</f>
        <v>0</v>
      </c>
      <c r="E213" s="192">
        <f>SUM(E214:E216)</f>
        <v>0</v>
      </c>
      <c r="F213" s="56">
        <f>D213+E213</f>
        <v>0</v>
      </c>
      <c r="G213" s="190">
        <f>SUM(G214:G216)</f>
        <v>0</v>
      </c>
      <c r="H213" s="190">
        <f>F213-G213</f>
        <v>0</v>
      </c>
      <c r="I213" s="174" t="e">
        <f>G213/F213</f>
        <v>#DIV/0!</v>
      </c>
      <c r="J213" s="190">
        <f>SUM(J214:J216)</f>
        <v>0</v>
      </c>
      <c r="K213" s="190">
        <f>SUM(K214:K216)</f>
        <v>31502.43</v>
      </c>
      <c r="L213" s="57" t="e">
        <f t="shared" ref="L213:L216" si="257">(K213+J213)/F213</f>
        <v>#DIV/0!</v>
      </c>
      <c r="M213" s="56">
        <f>K213+G213+J213</f>
        <v>31502.43</v>
      </c>
      <c r="N213" s="56">
        <f>H213-K213-J213</f>
        <v>-31502.43</v>
      </c>
      <c r="O213" s="57" t="e">
        <f>M213/F213</f>
        <v>#DIV/0!</v>
      </c>
      <c r="P213" s="58"/>
      <c r="Q213" s="56">
        <f>SUM(Q214:Q216)</f>
        <v>0</v>
      </c>
      <c r="R213" s="56">
        <f>SUM(R214:R216)</f>
        <v>0</v>
      </c>
      <c r="S213" s="59">
        <f>+N213+C213+Q213+R213</f>
        <v>-47778.43</v>
      </c>
      <c r="T213" s="57">
        <f>+M213/(Q213+F213+R213+C213)</f>
        <v>-1.9355142541164905</v>
      </c>
      <c r="V213" s="7">
        <f>SUM(V214:V216)</f>
        <v>0</v>
      </c>
      <c r="W213" s="7">
        <f>SUM(W214:W216)</f>
        <v>0</v>
      </c>
      <c r="X213" s="7">
        <f>SUM(X214:X216)</f>
        <v>0</v>
      </c>
      <c r="Y213" s="51"/>
      <c r="Z213" s="7">
        <f>SUM(Z214:Z216)</f>
        <v>0</v>
      </c>
      <c r="AA213" s="7">
        <f>SUM(AA214:AA216)</f>
        <v>0</v>
      </c>
      <c r="AB213" s="7">
        <f>SUM(AB214:AB216)</f>
        <v>0</v>
      </c>
    </row>
    <row r="214" spans="1:28" s="64" customFormat="1" ht="12.75" x14ac:dyDescent="0.2">
      <c r="A214" s="60" t="s">
        <v>31</v>
      </c>
      <c r="B214" s="69"/>
      <c r="C214" s="8">
        <f>April!N214</f>
        <v>0</v>
      </c>
      <c r="D214" s="191">
        <f>W214+AA214</f>
        <v>0</v>
      </c>
      <c r="E214" s="191"/>
      <c r="F214" s="8">
        <f>D214+E214</f>
        <v>0</v>
      </c>
      <c r="G214" s="191"/>
      <c r="H214" s="191">
        <f>F214-G214</f>
        <v>0</v>
      </c>
      <c r="I214" s="175" t="e">
        <f>G214/F214</f>
        <v>#DIV/0!</v>
      </c>
      <c r="J214" s="241"/>
      <c r="K214" s="242"/>
      <c r="L214" s="66" t="e">
        <f t="shared" si="257"/>
        <v>#DIV/0!</v>
      </c>
      <c r="M214" s="8">
        <f>K214+G214+J214</f>
        <v>0</v>
      </c>
      <c r="N214" s="8">
        <f>H214-K214-J214</f>
        <v>0</v>
      </c>
      <c r="O214" s="63" t="e">
        <f>M214/F214</f>
        <v>#DIV/0!</v>
      </c>
      <c r="Q214" s="8"/>
      <c r="R214" s="8">
        <f>+X214+AB214</f>
        <v>0</v>
      </c>
      <c r="S214" s="65">
        <f>+N214+C214+Q214+R214</f>
        <v>0</v>
      </c>
      <c r="T214" s="66" t="e">
        <f t="shared" ref="T214:T216" si="258">+M214/(Q214+F214+R214+C214)</f>
        <v>#DIV/0!</v>
      </c>
      <c r="V214" s="8"/>
      <c r="W214" s="8"/>
      <c r="X214" s="8"/>
      <c r="Y214" s="67"/>
      <c r="Z214" s="8"/>
      <c r="AA214" s="8"/>
      <c r="AB214" s="8"/>
    </row>
    <row r="215" spans="1:28" s="64" customFormat="1" ht="12.75" x14ac:dyDescent="0.2">
      <c r="A215" s="60" t="s">
        <v>102</v>
      </c>
      <c r="B215" s="69"/>
      <c r="C215" s="8">
        <f>April!N215</f>
        <v>-16276</v>
      </c>
      <c r="D215" s="191">
        <f t="shared" ref="D215:D216" si="259">W215+AA215</f>
        <v>0</v>
      </c>
      <c r="E215" s="191"/>
      <c r="F215" s="8">
        <f t="shared" ref="F215:F216" si="260">D215+E215</f>
        <v>0</v>
      </c>
      <c r="G215" s="191"/>
      <c r="H215" s="191">
        <f>F215-G215</f>
        <v>0</v>
      </c>
      <c r="I215" s="175" t="e">
        <f>G215/F215</f>
        <v>#DIV/0!</v>
      </c>
      <c r="J215" s="241"/>
      <c r="K215" s="242">
        <v>31502.43</v>
      </c>
      <c r="L215" s="66" t="e">
        <f t="shared" si="257"/>
        <v>#DIV/0!</v>
      </c>
      <c r="M215" s="8">
        <f t="shared" ref="M215:M216" si="261">K215+G215+J215</f>
        <v>31502.43</v>
      </c>
      <c r="N215" s="8">
        <f t="shared" ref="N215:N216" si="262">H215-K215-J215</f>
        <v>-31502.43</v>
      </c>
      <c r="O215" s="63" t="e">
        <f>M215/F215</f>
        <v>#DIV/0!</v>
      </c>
      <c r="Q215" s="8"/>
      <c r="R215" s="8">
        <f t="shared" ref="R215:R216" si="263">+X215+AB215</f>
        <v>0</v>
      </c>
      <c r="S215" s="65">
        <f t="shared" ref="S215:S216" si="264">+N215+C215+Q215+R215</f>
        <v>-47778.43</v>
      </c>
      <c r="T215" s="66">
        <f t="shared" si="258"/>
        <v>-1.9355142541164905</v>
      </c>
      <c r="V215" s="8"/>
      <c r="W215" s="8"/>
      <c r="X215" s="8"/>
      <c r="Y215" s="67"/>
      <c r="Z215" s="8"/>
      <c r="AA215" s="8"/>
      <c r="AB215" s="8"/>
    </row>
    <row r="216" spans="1:28" s="64" customFormat="1" ht="12.75" hidden="1" x14ac:dyDescent="0.2">
      <c r="A216" s="60" t="s">
        <v>103</v>
      </c>
      <c r="B216" s="69"/>
      <c r="C216" s="8">
        <f>April!N216</f>
        <v>0</v>
      </c>
      <c r="D216" s="191">
        <f t="shared" si="259"/>
        <v>0</v>
      </c>
      <c r="E216" s="191"/>
      <c r="F216" s="8">
        <f t="shared" si="260"/>
        <v>0</v>
      </c>
      <c r="G216" s="191"/>
      <c r="H216" s="191">
        <f>F216-G216</f>
        <v>0</v>
      </c>
      <c r="I216" s="175" t="e">
        <f>G216/F216</f>
        <v>#DIV/0!</v>
      </c>
      <c r="J216" s="241"/>
      <c r="K216" s="242"/>
      <c r="L216" s="66" t="e">
        <f t="shared" si="257"/>
        <v>#DIV/0!</v>
      </c>
      <c r="M216" s="8">
        <f t="shared" si="261"/>
        <v>0</v>
      </c>
      <c r="N216" s="8">
        <f t="shared" si="262"/>
        <v>0</v>
      </c>
      <c r="O216" s="63" t="e">
        <f>M216/F216</f>
        <v>#DIV/0!</v>
      </c>
      <c r="Q216" s="8"/>
      <c r="R216" s="8">
        <f t="shared" si="263"/>
        <v>0</v>
      </c>
      <c r="S216" s="65">
        <f t="shared" si="264"/>
        <v>0</v>
      </c>
      <c r="T216" s="66" t="e">
        <f t="shared" si="258"/>
        <v>#DIV/0!</v>
      </c>
      <c r="V216" s="8"/>
      <c r="W216" s="8"/>
      <c r="X216" s="8"/>
      <c r="Y216" s="67"/>
      <c r="Z216" s="8"/>
      <c r="AA216" s="8"/>
      <c r="AB216" s="8"/>
    </row>
    <row r="217" spans="1:28" x14ac:dyDescent="0.25">
      <c r="A217" s="68"/>
      <c r="B217" s="69"/>
      <c r="C217" s="6"/>
      <c r="D217" s="187"/>
      <c r="E217" s="187"/>
      <c r="F217" s="6"/>
      <c r="G217" s="187"/>
      <c r="H217" s="187"/>
      <c r="I217" s="188"/>
      <c r="J217" s="240"/>
      <c r="K217" s="189"/>
      <c r="L217" s="50"/>
      <c r="M217" s="6"/>
      <c r="N217" s="6"/>
      <c r="O217" s="52"/>
      <c r="Q217" s="6"/>
      <c r="R217" s="6"/>
      <c r="S217" s="51"/>
      <c r="T217" s="54"/>
      <c r="V217" s="6"/>
      <c r="W217" s="6"/>
      <c r="X217" s="6"/>
      <c r="Y217" s="51"/>
      <c r="Z217" s="6"/>
      <c r="AA217" s="6"/>
      <c r="AB217" s="6"/>
    </row>
    <row r="218" spans="1:28" hidden="1" x14ac:dyDescent="0.25">
      <c r="A218" s="71" t="s">
        <v>107</v>
      </c>
      <c r="B218" s="49"/>
      <c r="C218" s="6">
        <f>SUM(C219:C221)</f>
        <v>0</v>
      </c>
      <c r="D218" s="192">
        <f>SUM(D219:D221)</f>
        <v>0</v>
      </c>
      <c r="E218" s="187">
        <f>SUM(E219:E221)</f>
        <v>0</v>
      </c>
      <c r="F218" s="56">
        <f>D218+E218</f>
        <v>0</v>
      </c>
      <c r="G218" s="190">
        <f>SUM(G219:G221)</f>
        <v>0</v>
      </c>
      <c r="H218" s="190">
        <f>F218-G218</f>
        <v>0</v>
      </c>
      <c r="I218" s="174" t="e">
        <f>G218/F218</f>
        <v>#DIV/0!</v>
      </c>
      <c r="J218" s="190">
        <f>SUM(J219:J221)</f>
        <v>0</v>
      </c>
      <c r="K218" s="190">
        <f>SUM(K219:K221)</f>
        <v>0</v>
      </c>
      <c r="L218" s="57" t="e">
        <f t="shared" ref="L218:L221" si="265">(K218+J218)/F218</f>
        <v>#DIV/0!</v>
      </c>
      <c r="M218" s="56">
        <f>K218+G218+J218</f>
        <v>0</v>
      </c>
      <c r="N218" s="56">
        <f>H218-K218-J218</f>
        <v>0</v>
      </c>
      <c r="O218" s="57" t="e">
        <f>M218/F218</f>
        <v>#DIV/0!</v>
      </c>
      <c r="P218" s="58"/>
      <c r="Q218" s="56">
        <f>SUM(Q219:Q221)</f>
        <v>0</v>
      </c>
      <c r="R218" s="56">
        <f>SUM(R219:R221)</f>
        <v>0</v>
      </c>
      <c r="S218" s="59">
        <f>+N218+C218+Q218+R218</f>
        <v>0</v>
      </c>
      <c r="T218" s="57" t="e">
        <f>+M218/(Q218+F218+R218+C218)</f>
        <v>#DIV/0!</v>
      </c>
      <c r="V218" s="7">
        <f>SUM(V219:V221)</f>
        <v>0</v>
      </c>
      <c r="W218" s="7">
        <f>SUM(W219:W221)</f>
        <v>0</v>
      </c>
      <c r="X218" s="7">
        <f>SUM(X219:X221)</f>
        <v>0</v>
      </c>
      <c r="Y218" s="51"/>
      <c r="Z218" s="7">
        <f>SUM(Z219:Z221)</f>
        <v>0</v>
      </c>
      <c r="AA218" s="7">
        <f>SUM(AA219:AA221)</f>
        <v>0</v>
      </c>
      <c r="AB218" s="7">
        <f>SUM(AB219:AB221)</f>
        <v>0</v>
      </c>
    </row>
    <row r="219" spans="1:28" s="64" customFormat="1" ht="12.75" hidden="1" x14ac:dyDescent="0.2">
      <c r="A219" s="60" t="s">
        <v>31</v>
      </c>
      <c r="B219" s="69"/>
      <c r="C219" s="8">
        <f>April!N219</f>
        <v>0</v>
      </c>
      <c r="D219" s="191">
        <f>W219+AA219</f>
        <v>0</v>
      </c>
      <c r="E219" s="191"/>
      <c r="F219" s="8">
        <f>D219+E219</f>
        <v>0</v>
      </c>
      <c r="G219" s="191"/>
      <c r="H219" s="191">
        <f>F219-G219</f>
        <v>0</v>
      </c>
      <c r="I219" s="175" t="e">
        <f>G219/F219</f>
        <v>#DIV/0!</v>
      </c>
      <c r="J219" s="241"/>
      <c r="K219" s="242"/>
      <c r="L219" s="66" t="e">
        <f t="shared" si="265"/>
        <v>#DIV/0!</v>
      </c>
      <c r="M219" s="8">
        <f>K219+G219+J219</f>
        <v>0</v>
      </c>
      <c r="N219" s="8">
        <f>H219-K219-J219</f>
        <v>0</v>
      </c>
      <c r="O219" s="63" t="e">
        <f>M219/F219</f>
        <v>#DIV/0!</v>
      </c>
      <c r="Q219" s="8"/>
      <c r="R219" s="8">
        <f>+X219+AB219</f>
        <v>0</v>
      </c>
      <c r="S219" s="65">
        <f>+N219+C219+Q219+R219</f>
        <v>0</v>
      </c>
      <c r="T219" s="66" t="e">
        <f t="shared" ref="T219:T221" si="266">+M219/(Q219+F219+R219+C219)</f>
        <v>#DIV/0!</v>
      </c>
      <c r="V219" s="8"/>
      <c r="W219" s="8"/>
      <c r="X219" s="8"/>
      <c r="Y219" s="67"/>
      <c r="Z219" s="8"/>
      <c r="AA219" s="8"/>
      <c r="AB219" s="8"/>
    </row>
    <row r="220" spans="1:28" s="64" customFormat="1" ht="12.75" hidden="1" x14ac:dyDescent="0.2">
      <c r="A220" s="60" t="s">
        <v>32</v>
      </c>
      <c r="B220" s="69"/>
      <c r="C220" s="8">
        <f>April!N220</f>
        <v>0</v>
      </c>
      <c r="D220" s="191">
        <f t="shared" ref="D220:D221" si="267">W220+AA220</f>
        <v>0</v>
      </c>
      <c r="E220" s="191"/>
      <c r="F220" s="8">
        <f t="shared" ref="F220:F221" si="268">D220+E220</f>
        <v>0</v>
      </c>
      <c r="G220" s="191"/>
      <c r="H220" s="191">
        <f>F220-G220</f>
        <v>0</v>
      </c>
      <c r="I220" s="175" t="e">
        <f>G220/F220</f>
        <v>#DIV/0!</v>
      </c>
      <c r="J220" s="241"/>
      <c r="K220" s="242"/>
      <c r="L220" s="66" t="e">
        <f t="shared" si="265"/>
        <v>#DIV/0!</v>
      </c>
      <c r="M220" s="8">
        <f t="shared" ref="M220:M221" si="269">K220+G220+J220</f>
        <v>0</v>
      </c>
      <c r="N220" s="8">
        <f t="shared" ref="N220:N221" si="270">H220-K220-J220</f>
        <v>0</v>
      </c>
      <c r="O220" s="63" t="e">
        <f>M220/F220</f>
        <v>#DIV/0!</v>
      </c>
      <c r="Q220" s="8"/>
      <c r="R220" s="8">
        <f t="shared" ref="R220:R221" si="271">+X220+AB220</f>
        <v>0</v>
      </c>
      <c r="S220" s="65">
        <f t="shared" ref="S220:S221" si="272">+N220+C220+Q220+R220</f>
        <v>0</v>
      </c>
      <c r="T220" s="66" t="e">
        <f t="shared" si="266"/>
        <v>#DIV/0!</v>
      </c>
      <c r="V220" s="8"/>
      <c r="W220" s="8"/>
      <c r="X220" s="8"/>
      <c r="Y220" s="67"/>
      <c r="Z220" s="8"/>
      <c r="AA220" s="8"/>
      <c r="AB220" s="8"/>
    </row>
    <row r="221" spans="1:28" s="64" customFormat="1" ht="12.75" hidden="1" x14ac:dyDescent="0.2">
      <c r="A221" s="60" t="s">
        <v>33</v>
      </c>
      <c r="B221" s="69"/>
      <c r="C221" s="8">
        <f>April!N221</f>
        <v>0</v>
      </c>
      <c r="D221" s="191">
        <f t="shared" si="267"/>
        <v>0</v>
      </c>
      <c r="E221" s="191"/>
      <c r="F221" s="8">
        <f t="shared" si="268"/>
        <v>0</v>
      </c>
      <c r="G221" s="191"/>
      <c r="H221" s="191">
        <f>F221-G221</f>
        <v>0</v>
      </c>
      <c r="I221" s="175" t="e">
        <f>G221/F221</f>
        <v>#DIV/0!</v>
      </c>
      <c r="J221" s="241"/>
      <c r="K221" s="242"/>
      <c r="L221" s="66" t="e">
        <f t="shared" si="265"/>
        <v>#DIV/0!</v>
      </c>
      <c r="M221" s="8">
        <f t="shared" si="269"/>
        <v>0</v>
      </c>
      <c r="N221" s="8">
        <f t="shared" si="270"/>
        <v>0</v>
      </c>
      <c r="O221" s="63" t="e">
        <f>M221/F221</f>
        <v>#DIV/0!</v>
      </c>
      <c r="Q221" s="8"/>
      <c r="R221" s="8">
        <f t="shared" si="271"/>
        <v>0</v>
      </c>
      <c r="S221" s="65">
        <f t="shared" si="272"/>
        <v>0</v>
      </c>
      <c r="T221" s="66" t="e">
        <f t="shared" si="266"/>
        <v>#DIV/0!</v>
      </c>
      <c r="V221" s="8"/>
      <c r="W221" s="8"/>
      <c r="X221" s="8"/>
      <c r="Y221" s="67"/>
      <c r="Z221" s="8"/>
      <c r="AA221" s="8"/>
      <c r="AB221" s="8"/>
    </row>
    <row r="222" spans="1:28" hidden="1" x14ac:dyDescent="0.25">
      <c r="A222" s="68"/>
      <c r="B222" s="69"/>
      <c r="C222" s="6"/>
      <c r="D222" s="187"/>
      <c r="E222" s="187"/>
      <c r="F222" s="6"/>
      <c r="G222" s="187"/>
      <c r="H222" s="187"/>
      <c r="I222" s="188"/>
      <c r="J222" s="240"/>
      <c r="K222" s="189"/>
      <c r="L222" s="50"/>
      <c r="M222" s="6"/>
      <c r="N222" s="6"/>
      <c r="O222" s="52"/>
      <c r="Q222" s="6"/>
      <c r="R222" s="6"/>
      <c r="S222" s="51"/>
      <c r="T222" s="54"/>
      <c r="V222" s="6"/>
      <c r="W222" s="6"/>
      <c r="X222" s="6"/>
      <c r="Y222" s="51"/>
      <c r="Z222" s="6"/>
      <c r="AA222" s="6"/>
      <c r="AB222" s="6"/>
    </row>
    <row r="223" spans="1:28" s="24" customFormat="1" x14ac:dyDescent="0.25">
      <c r="A223" s="71" t="s">
        <v>108</v>
      </c>
      <c r="B223" s="49"/>
      <c r="C223" s="7">
        <f>SUM(C224:C226)</f>
        <v>-3059280.9799999995</v>
      </c>
      <c r="D223" s="192">
        <f>SUM(D224:D226)</f>
        <v>0</v>
      </c>
      <c r="E223" s="192">
        <f>SUM(E224:E226)</f>
        <v>8792724.9100000001</v>
      </c>
      <c r="F223" s="7">
        <f>D223+E223</f>
        <v>8792724.9100000001</v>
      </c>
      <c r="G223" s="192">
        <f>SUM(G224:G226)</f>
        <v>7011595.7699999996</v>
      </c>
      <c r="H223" s="192">
        <f>F223-G223</f>
        <v>1781129.1400000006</v>
      </c>
      <c r="I223" s="174">
        <f>G223/F223</f>
        <v>0.79743149498805366</v>
      </c>
      <c r="J223" s="192">
        <f>SUM(J224:J226)</f>
        <v>5520558.8999999994</v>
      </c>
      <c r="K223" s="192">
        <f>SUM(K224:K226)</f>
        <v>629557.47</v>
      </c>
      <c r="L223" s="57">
        <f t="shared" ref="L223:L226" si="273">(K223+J223)/F223</f>
        <v>0.69945511009965156</v>
      </c>
      <c r="M223" s="7">
        <f>K223+G223+J223</f>
        <v>13161712.139999999</v>
      </c>
      <c r="N223" s="7">
        <f>H223-K223-J223</f>
        <v>-4368987.2299999986</v>
      </c>
      <c r="O223" s="72">
        <f>M223/F223</f>
        <v>1.4968866050877052</v>
      </c>
      <c r="Q223" s="7">
        <f>SUM(Q224:Q226)</f>
        <v>0</v>
      </c>
      <c r="R223" s="7">
        <f>SUM(R224:R226)</f>
        <v>0</v>
      </c>
      <c r="S223" s="59">
        <f>+N223+C223+Q223+R223</f>
        <v>-7428268.2099999981</v>
      </c>
      <c r="T223" s="57">
        <f t="shared" ref="T223:T226" si="274">+M223/(Q223+F223+R223+C223)</f>
        <v>2.2956031838267226</v>
      </c>
      <c r="V223" s="7">
        <f>SUM(V224:V226)</f>
        <v>0</v>
      </c>
      <c r="W223" s="7">
        <f>SUM(W224:W226)</f>
        <v>0</v>
      </c>
      <c r="X223" s="7">
        <f>SUM(X224:X226)</f>
        <v>0</v>
      </c>
      <c r="Y223" s="45"/>
      <c r="Z223" s="7">
        <f>SUM(Z224:Z226)</f>
        <v>0</v>
      </c>
      <c r="AA223" s="7">
        <f>SUM(AA224:AA226)</f>
        <v>0</v>
      </c>
      <c r="AB223" s="7">
        <f>SUM(AB224:AB226)</f>
        <v>0</v>
      </c>
    </row>
    <row r="224" spans="1:28" s="24" customFormat="1" hidden="1" x14ac:dyDescent="0.25">
      <c r="A224" s="48" t="s">
        <v>31</v>
      </c>
      <c r="B224" s="49"/>
      <c r="C224" s="7">
        <f>C219+C214+C208+C202+C197+C192+C187</f>
        <v>0</v>
      </c>
      <c r="D224" s="192">
        <f>D219+D214+D208+D202+D197+D192+D187</f>
        <v>0</v>
      </c>
      <c r="E224" s="192">
        <f>E219+E214+E208+E202+E197+E192+E187</f>
        <v>0</v>
      </c>
      <c r="F224" s="7">
        <f>D224+E224</f>
        <v>0</v>
      </c>
      <c r="G224" s="192">
        <f>G219+G214+G208+G202+G197+G192+G187</f>
        <v>0</v>
      </c>
      <c r="H224" s="192">
        <f>F224-G224</f>
        <v>0</v>
      </c>
      <c r="I224" s="188" t="e">
        <f>G224/F224</f>
        <v>#DIV/0!</v>
      </c>
      <c r="J224" s="192">
        <f t="shared" ref="J224:K226" si="275">J219+J214+J208+J202+J197+J192+J187</f>
        <v>0</v>
      </c>
      <c r="K224" s="192">
        <f t="shared" si="275"/>
        <v>0</v>
      </c>
      <c r="L224" s="57" t="e">
        <f t="shared" si="273"/>
        <v>#DIV/0!</v>
      </c>
      <c r="M224" s="7">
        <f t="shared" ref="M224:M226" si="276">K224+G224+J224</f>
        <v>0</v>
      </c>
      <c r="N224" s="7">
        <f t="shared" ref="N224:N226" si="277">H224-K224-J224</f>
        <v>0</v>
      </c>
      <c r="O224" s="72" t="e">
        <f>M224/F224</f>
        <v>#DIV/0!</v>
      </c>
      <c r="Q224" s="7">
        <f t="shared" ref="Q224:R226" si="278">Q219+Q214+Q208+Q202+Q197+Q192+Q187</f>
        <v>0</v>
      </c>
      <c r="R224" s="7">
        <f t="shared" si="278"/>
        <v>0</v>
      </c>
      <c r="S224" s="59">
        <f>+N224+C224+Q224+R224</f>
        <v>0</v>
      </c>
      <c r="T224" s="57" t="e">
        <f t="shared" si="274"/>
        <v>#DIV/0!</v>
      </c>
      <c r="V224" s="7">
        <f>V219+V214+V208+V202+V197+V192+V187</f>
        <v>0</v>
      </c>
      <c r="W224" s="7">
        <f t="shared" ref="W224:X226" si="279">W219+W214+W208+W202+W197+W192+W187</f>
        <v>0</v>
      </c>
      <c r="X224" s="7">
        <f t="shared" si="279"/>
        <v>0</v>
      </c>
      <c r="Y224" s="45"/>
      <c r="Z224" s="7">
        <f>Z219+Z214+Z208+Z202+Z197+Z192+Z187</f>
        <v>0</v>
      </c>
      <c r="AA224" s="7">
        <f t="shared" ref="AA224:AB226" si="280">AA219+AA214+AA208+AA202+AA197+AA192+AA187</f>
        <v>0</v>
      </c>
      <c r="AB224" s="7">
        <f t="shared" si="280"/>
        <v>0</v>
      </c>
    </row>
    <row r="225" spans="1:28" s="24" customFormat="1" x14ac:dyDescent="0.25">
      <c r="A225" s="48" t="s">
        <v>32</v>
      </c>
      <c r="B225" s="49"/>
      <c r="C225" s="7">
        <f t="shared" ref="C225:E226" si="281">C220+C215+C209+C203+C198+C193+C188</f>
        <v>-3059280.9799999995</v>
      </c>
      <c r="D225" s="192">
        <f t="shared" si="281"/>
        <v>0</v>
      </c>
      <c r="E225" s="192">
        <f t="shared" si="281"/>
        <v>8792724.9100000001</v>
      </c>
      <c r="F225" s="7">
        <f>D225+E225</f>
        <v>8792724.9100000001</v>
      </c>
      <c r="G225" s="192">
        <f>G220+G215+G209+G203+G198+G193+G188</f>
        <v>7011595.7699999996</v>
      </c>
      <c r="H225" s="192">
        <f>F225-G225</f>
        <v>1781129.1400000006</v>
      </c>
      <c r="I225" s="188">
        <f>G225/F225</f>
        <v>0.79743149498805366</v>
      </c>
      <c r="J225" s="192">
        <f t="shared" si="275"/>
        <v>5520558.8999999994</v>
      </c>
      <c r="K225" s="192">
        <f t="shared" si="275"/>
        <v>629557.47</v>
      </c>
      <c r="L225" s="57">
        <f t="shared" si="273"/>
        <v>0.69945511009965156</v>
      </c>
      <c r="M225" s="7">
        <f t="shared" si="276"/>
        <v>13161712.139999999</v>
      </c>
      <c r="N225" s="7">
        <f t="shared" si="277"/>
        <v>-4368987.2299999986</v>
      </c>
      <c r="O225" s="72">
        <f>M225/F225</f>
        <v>1.4968866050877052</v>
      </c>
      <c r="Q225" s="7">
        <f t="shared" si="278"/>
        <v>0</v>
      </c>
      <c r="R225" s="7">
        <f t="shared" si="278"/>
        <v>0</v>
      </c>
      <c r="S225" s="59">
        <f t="shared" ref="S225:S226" si="282">+N225+C225+Q225+R225</f>
        <v>-7428268.2099999981</v>
      </c>
      <c r="T225" s="57">
        <f t="shared" si="274"/>
        <v>2.2956031838267226</v>
      </c>
      <c r="V225" s="7">
        <f>V220+V215+V209+V203+V198+V193+V188</f>
        <v>0</v>
      </c>
      <c r="W225" s="7">
        <f t="shared" si="279"/>
        <v>0</v>
      </c>
      <c r="X225" s="7">
        <f t="shared" si="279"/>
        <v>0</v>
      </c>
      <c r="Y225" s="45"/>
      <c r="Z225" s="7">
        <f>Z220+Z215+Z209+Z203+Z198+Z193+Z188</f>
        <v>0</v>
      </c>
      <c r="AA225" s="7">
        <f t="shared" si="280"/>
        <v>0</v>
      </c>
      <c r="AB225" s="7">
        <f t="shared" si="280"/>
        <v>0</v>
      </c>
    </row>
    <row r="226" spans="1:28" s="24" customFormat="1" hidden="1" x14ac:dyDescent="0.25">
      <c r="A226" s="48" t="s">
        <v>33</v>
      </c>
      <c r="B226" s="49"/>
      <c r="C226" s="7">
        <f t="shared" si="281"/>
        <v>0</v>
      </c>
      <c r="D226" s="192">
        <f t="shared" si="281"/>
        <v>0</v>
      </c>
      <c r="E226" s="192">
        <f t="shared" si="281"/>
        <v>0</v>
      </c>
      <c r="F226" s="7">
        <f>D226+E226</f>
        <v>0</v>
      </c>
      <c r="G226" s="192">
        <f>G221+G216+G210+G204+G199+G194+G189</f>
        <v>0</v>
      </c>
      <c r="H226" s="192">
        <f>F226-G226</f>
        <v>0</v>
      </c>
      <c r="I226" s="188" t="e">
        <f>G226/F226</f>
        <v>#DIV/0!</v>
      </c>
      <c r="J226" s="192">
        <f t="shared" si="275"/>
        <v>0</v>
      </c>
      <c r="K226" s="192">
        <f t="shared" si="275"/>
        <v>0</v>
      </c>
      <c r="L226" s="57" t="e">
        <f t="shared" si="273"/>
        <v>#DIV/0!</v>
      </c>
      <c r="M226" s="7">
        <f t="shared" si="276"/>
        <v>0</v>
      </c>
      <c r="N226" s="7">
        <f t="shared" si="277"/>
        <v>0</v>
      </c>
      <c r="O226" s="72" t="e">
        <f>M226/F226</f>
        <v>#DIV/0!</v>
      </c>
      <c r="Q226" s="7">
        <f t="shared" si="278"/>
        <v>0</v>
      </c>
      <c r="R226" s="7">
        <f t="shared" si="278"/>
        <v>0</v>
      </c>
      <c r="S226" s="59">
        <f t="shared" si="282"/>
        <v>0</v>
      </c>
      <c r="T226" s="57" t="e">
        <f t="shared" si="274"/>
        <v>#DIV/0!</v>
      </c>
      <c r="V226" s="7">
        <f>V221+V216+V210+V204+V199+V194+V189</f>
        <v>0</v>
      </c>
      <c r="W226" s="7">
        <f t="shared" si="279"/>
        <v>0</v>
      </c>
      <c r="X226" s="7">
        <f t="shared" si="279"/>
        <v>0</v>
      </c>
      <c r="Y226" s="45"/>
      <c r="Z226" s="7">
        <f>Z221+Z216+Z210+Z204+Z199+Z194+Z189</f>
        <v>0</v>
      </c>
      <c r="AA226" s="7">
        <f t="shared" si="280"/>
        <v>0</v>
      </c>
      <c r="AB226" s="7">
        <f t="shared" si="280"/>
        <v>0</v>
      </c>
    </row>
    <row r="227" spans="1:28" x14ac:dyDescent="0.25">
      <c r="A227" s="68"/>
      <c r="B227" s="69"/>
      <c r="C227" s="6"/>
      <c r="D227" s="187"/>
      <c r="E227" s="187"/>
      <c r="F227" s="6"/>
      <c r="G227" s="187"/>
      <c r="H227" s="187"/>
      <c r="I227" s="188"/>
      <c r="J227" s="240"/>
      <c r="K227" s="189"/>
      <c r="L227" s="50"/>
      <c r="M227" s="6"/>
      <c r="N227" s="6"/>
      <c r="O227" s="52"/>
      <c r="Q227" s="6"/>
      <c r="R227" s="6"/>
      <c r="S227" s="51"/>
      <c r="T227" s="54"/>
      <c r="V227" s="6"/>
      <c r="W227" s="6"/>
      <c r="X227" s="6"/>
      <c r="Y227" s="51"/>
      <c r="Z227" s="6"/>
      <c r="AA227" s="6"/>
      <c r="AB227" s="6"/>
    </row>
    <row r="228" spans="1:28" ht="60" x14ac:dyDescent="0.25">
      <c r="A228" s="75" t="s">
        <v>109</v>
      </c>
      <c r="B228" s="49"/>
      <c r="C228" s="6"/>
      <c r="D228" s="187"/>
      <c r="E228" s="187"/>
      <c r="F228" s="6"/>
      <c r="G228" s="187"/>
      <c r="H228" s="187"/>
      <c r="I228" s="188"/>
      <c r="J228" s="240"/>
      <c r="K228" s="189"/>
      <c r="L228" s="50"/>
      <c r="M228" s="6"/>
      <c r="N228" s="6"/>
      <c r="O228" s="52"/>
      <c r="Q228" s="6"/>
      <c r="R228" s="6"/>
      <c r="S228" s="51"/>
      <c r="T228" s="54"/>
      <c r="V228" s="6"/>
      <c r="W228" s="6"/>
      <c r="X228" s="6"/>
      <c r="Y228" s="51"/>
      <c r="Z228" s="6"/>
      <c r="AA228" s="6"/>
      <c r="AB228" s="6"/>
    </row>
    <row r="229" spans="1:28" x14ac:dyDescent="0.25">
      <c r="A229" s="48"/>
      <c r="B229" s="49"/>
      <c r="C229" s="6"/>
      <c r="D229" s="187"/>
      <c r="E229" s="187"/>
      <c r="F229" s="6"/>
      <c r="G229" s="187"/>
      <c r="H229" s="187"/>
      <c r="I229" s="188"/>
      <c r="J229" s="240"/>
      <c r="K229" s="189"/>
      <c r="L229" s="50"/>
      <c r="M229" s="6"/>
      <c r="N229" s="6"/>
      <c r="O229" s="52"/>
      <c r="Q229" s="6"/>
      <c r="R229" s="6"/>
      <c r="S229" s="51"/>
      <c r="T229" s="54"/>
      <c r="V229" s="6"/>
      <c r="W229" s="6"/>
      <c r="X229" s="6"/>
      <c r="Y229" s="51"/>
      <c r="Z229" s="6"/>
      <c r="AA229" s="6"/>
      <c r="AB229" s="6"/>
    </row>
    <row r="230" spans="1:28" ht="30" x14ac:dyDescent="0.25">
      <c r="A230" s="75" t="s">
        <v>110</v>
      </c>
      <c r="B230" s="49"/>
      <c r="C230" s="6"/>
      <c r="D230" s="187"/>
      <c r="E230" s="187"/>
      <c r="F230" s="6"/>
      <c r="G230" s="187"/>
      <c r="H230" s="187"/>
      <c r="I230" s="188"/>
      <c r="J230" s="240"/>
      <c r="K230" s="189"/>
      <c r="L230" s="50"/>
      <c r="M230" s="6"/>
      <c r="N230" s="6"/>
      <c r="O230" s="52"/>
      <c r="Q230" s="6"/>
      <c r="R230" s="6"/>
      <c r="S230" s="51"/>
      <c r="T230" s="54"/>
      <c r="V230" s="6"/>
      <c r="W230" s="6"/>
      <c r="X230" s="6"/>
      <c r="Y230" s="51"/>
      <c r="Z230" s="6"/>
      <c r="AA230" s="6"/>
      <c r="AB230" s="6"/>
    </row>
    <row r="231" spans="1:28" x14ac:dyDescent="0.25">
      <c r="A231" s="48"/>
      <c r="B231" s="49"/>
      <c r="C231" s="6"/>
      <c r="D231" s="187"/>
      <c r="E231" s="187"/>
      <c r="F231" s="6"/>
      <c r="G231" s="187"/>
      <c r="H231" s="187"/>
      <c r="I231" s="188"/>
      <c r="J231" s="240"/>
      <c r="K231" s="189"/>
      <c r="L231" s="50"/>
      <c r="M231" s="6"/>
      <c r="N231" s="6"/>
      <c r="O231" s="52"/>
      <c r="Q231" s="6"/>
      <c r="R231" s="6"/>
      <c r="S231" s="51"/>
      <c r="T231" s="54"/>
      <c r="V231" s="6"/>
      <c r="W231" s="6"/>
      <c r="X231" s="6"/>
      <c r="Y231" s="51"/>
      <c r="Z231" s="6"/>
      <c r="AA231" s="6"/>
      <c r="AB231" s="6"/>
    </row>
    <row r="232" spans="1:28" x14ac:dyDescent="0.25">
      <c r="A232" s="77"/>
      <c r="B232" s="49"/>
      <c r="C232" s="6"/>
      <c r="D232" s="187"/>
      <c r="E232" s="187"/>
      <c r="F232" s="6"/>
      <c r="G232" s="187"/>
      <c r="H232" s="187"/>
      <c r="I232" s="188"/>
      <c r="J232" s="240"/>
      <c r="K232" s="189"/>
      <c r="L232" s="50"/>
      <c r="M232" s="6"/>
      <c r="N232" s="6"/>
      <c r="O232" s="52"/>
      <c r="Q232" s="6"/>
      <c r="R232" s="6"/>
      <c r="S232" s="51"/>
      <c r="T232" s="54"/>
      <c r="V232" s="6"/>
      <c r="W232" s="6"/>
      <c r="X232" s="6"/>
      <c r="Y232" s="51"/>
      <c r="Z232" s="6"/>
      <c r="AA232" s="6"/>
      <c r="AB232" s="6"/>
    </row>
    <row r="233" spans="1:28" ht="30" x14ac:dyDescent="0.25">
      <c r="A233" s="55" t="s">
        <v>111</v>
      </c>
      <c r="B233" s="49" t="s">
        <v>112</v>
      </c>
      <c r="C233" s="7">
        <f>SUM(C234:C236)</f>
        <v>-15989.050000000003</v>
      </c>
      <c r="D233" s="192">
        <f>SUM(D234:D236)</f>
        <v>0</v>
      </c>
      <c r="E233" s="192">
        <f>SUM(E234:E236)</f>
        <v>0</v>
      </c>
      <c r="F233" s="56">
        <f>D233+E233</f>
        <v>0</v>
      </c>
      <c r="G233" s="190">
        <f>SUM(G234:G236)</f>
        <v>51963.5</v>
      </c>
      <c r="H233" s="190">
        <f>F233-G233</f>
        <v>-51963.5</v>
      </c>
      <c r="I233" s="174" t="e">
        <f>G233/F233</f>
        <v>#DIV/0!</v>
      </c>
      <c r="J233" s="190">
        <f>SUM(J234:J236)</f>
        <v>0</v>
      </c>
      <c r="K233" s="190">
        <f>SUM(K234:K236)</f>
        <v>0</v>
      </c>
      <c r="L233" s="57" t="e">
        <f t="shared" ref="L233:L236" si="283">(K233+J233)/F233</f>
        <v>#DIV/0!</v>
      </c>
      <c r="M233" s="56">
        <f>K233+G233+J233</f>
        <v>51963.5</v>
      </c>
      <c r="N233" s="56">
        <f>H233-K233-J233</f>
        <v>-51963.5</v>
      </c>
      <c r="O233" s="57" t="e">
        <f>M233/F233</f>
        <v>#DIV/0!</v>
      </c>
      <c r="P233" s="58"/>
      <c r="Q233" s="56">
        <f>SUM(Q234:Q236)</f>
        <v>0</v>
      </c>
      <c r="R233" s="56">
        <f>SUM(R234:R236)</f>
        <v>0</v>
      </c>
      <c r="S233" s="59">
        <f>+N233+C233+Q233+R233</f>
        <v>-67952.55</v>
      </c>
      <c r="T233" s="57">
        <f>+M233/(Q233+F233+R233+C233)</f>
        <v>-3.2499429296925078</v>
      </c>
      <c r="V233" s="7">
        <f>SUM(V234:V236)</f>
        <v>0</v>
      </c>
      <c r="W233" s="7">
        <f>SUM(W234:W236)</f>
        <v>0</v>
      </c>
      <c r="X233" s="7">
        <f>SUM(X234:X236)</f>
        <v>0</v>
      </c>
      <c r="Y233" s="51"/>
      <c r="Z233" s="7">
        <f>SUM(Z234:Z236)</f>
        <v>0</v>
      </c>
      <c r="AA233" s="7">
        <f>SUM(AA234:AA236)</f>
        <v>0</v>
      </c>
      <c r="AB233" s="7">
        <f>SUM(AB234:AB236)</f>
        <v>0</v>
      </c>
    </row>
    <row r="234" spans="1:28" s="64" customFormat="1" ht="12.75" hidden="1" x14ac:dyDescent="0.2">
      <c r="A234" s="60" t="s">
        <v>31</v>
      </c>
      <c r="B234" s="69"/>
      <c r="C234" s="8">
        <f>April!N234</f>
        <v>0</v>
      </c>
      <c r="D234" s="191">
        <f>W234+AA234</f>
        <v>0</v>
      </c>
      <c r="E234" s="191"/>
      <c r="F234" s="8">
        <f>D234+E234</f>
        <v>0</v>
      </c>
      <c r="G234" s="191"/>
      <c r="H234" s="191">
        <f>F234-G234</f>
        <v>0</v>
      </c>
      <c r="I234" s="175" t="e">
        <f>G234/F234</f>
        <v>#DIV/0!</v>
      </c>
      <c r="J234" s="241"/>
      <c r="K234" s="242"/>
      <c r="L234" s="66" t="e">
        <f t="shared" si="283"/>
        <v>#DIV/0!</v>
      </c>
      <c r="M234" s="8">
        <f>K234+G234+J234</f>
        <v>0</v>
      </c>
      <c r="N234" s="8">
        <f>H234-K234-J234</f>
        <v>0</v>
      </c>
      <c r="O234" s="63" t="e">
        <f>M234/F234</f>
        <v>#DIV/0!</v>
      </c>
      <c r="Q234" s="8"/>
      <c r="R234" s="8">
        <f>+X234+AB234</f>
        <v>0</v>
      </c>
      <c r="S234" s="65">
        <f>+N234+C234+Q234+R234</f>
        <v>0</v>
      </c>
      <c r="T234" s="66" t="e">
        <f t="shared" ref="T234:T236" si="284">+M234/(Q234+F234+R234+C234)</f>
        <v>#DIV/0!</v>
      </c>
      <c r="V234" s="8"/>
      <c r="W234" s="8"/>
      <c r="X234" s="8"/>
      <c r="Y234" s="67"/>
      <c r="Z234" s="8"/>
      <c r="AA234" s="8"/>
      <c r="AB234" s="8"/>
    </row>
    <row r="235" spans="1:28" s="64" customFormat="1" ht="12.75" x14ac:dyDescent="0.2">
      <c r="A235" s="60" t="s">
        <v>32</v>
      </c>
      <c r="B235" s="69"/>
      <c r="C235" s="8">
        <f>April!N235</f>
        <v>-15989.050000000003</v>
      </c>
      <c r="D235" s="191">
        <f t="shared" ref="D235:D236" si="285">W235+AA235</f>
        <v>0</v>
      </c>
      <c r="E235" s="191"/>
      <c r="F235" s="8">
        <f t="shared" ref="F235:F236" si="286">D235+E235</f>
        <v>0</v>
      </c>
      <c r="G235" s="191">
        <v>51963.5</v>
      </c>
      <c r="H235" s="191">
        <f>F235-G235</f>
        <v>-51963.5</v>
      </c>
      <c r="I235" s="175" t="e">
        <f>G235/F235</f>
        <v>#DIV/0!</v>
      </c>
      <c r="J235" s="241"/>
      <c r="K235" s="242"/>
      <c r="L235" s="66" t="e">
        <f t="shared" si="283"/>
        <v>#DIV/0!</v>
      </c>
      <c r="M235" s="8">
        <f t="shared" ref="M235:M236" si="287">K235+G235+J235</f>
        <v>51963.5</v>
      </c>
      <c r="N235" s="8">
        <f t="shared" ref="N235:N236" si="288">H235-K235-J235</f>
        <v>-51963.5</v>
      </c>
      <c r="O235" s="63" t="e">
        <f>M235/F235</f>
        <v>#DIV/0!</v>
      </c>
      <c r="Q235" s="8"/>
      <c r="R235" s="8">
        <f t="shared" ref="R235:R236" si="289">+X235+AB235</f>
        <v>0</v>
      </c>
      <c r="S235" s="65">
        <f t="shared" ref="S235:S236" si="290">+N235+C235+Q235+R235</f>
        <v>-67952.55</v>
      </c>
      <c r="T235" s="66">
        <f t="shared" si="284"/>
        <v>-3.2499429296925078</v>
      </c>
      <c r="V235" s="8"/>
      <c r="W235" s="8"/>
      <c r="X235" s="8"/>
      <c r="Y235" s="67"/>
      <c r="Z235" s="8"/>
      <c r="AA235" s="8"/>
      <c r="AB235" s="8"/>
    </row>
    <row r="236" spans="1:28" s="64" customFormat="1" ht="12.75" hidden="1" x14ac:dyDescent="0.2">
      <c r="A236" s="60" t="s">
        <v>33</v>
      </c>
      <c r="B236" s="69"/>
      <c r="C236" s="8">
        <f>April!N236</f>
        <v>0</v>
      </c>
      <c r="D236" s="191">
        <f t="shared" si="285"/>
        <v>0</v>
      </c>
      <c r="E236" s="191"/>
      <c r="F236" s="8">
        <f t="shared" si="286"/>
        <v>0</v>
      </c>
      <c r="G236" s="191"/>
      <c r="H236" s="191">
        <f>F236-G236</f>
        <v>0</v>
      </c>
      <c r="I236" s="175" t="e">
        <f>G236/F236</f>
        <v>#DIV/0!</v>
      </c>
      <c r="J236" s="241"/>
      <c r="K236" s="242"/>
      <c r="L236" s="66" t="e">
        <f t="shared" si="283"/>
        <v>#DIV/0!</v>
      </c>
      <c r="M236" s="8">
        <f t="shared" si="287"/>
        <v>0</v>
      </c>
      <c r="N236" s="8">
        <f t="shared" si="288"/>
        <v>0</v>
      </c>
      <c r="O236" s="63" t="e">
        <f>M236/F236</f>
        <v>#DIV/0!</v>
      </c>
      <c r="Q236" s="8"/>
      <c r="R236" s="8">
        <f t="shared" si="289"/>
        <v>0</v>
      </c>
      <c r="S236" s="65">
        <f t="shared" si="290"/>
        <v>0</v>
      </c>
      <c r="T236" s="66" t="e">
        <f t="shared" si="284"/>
        <v>#DIV/0!</v>
      </c>
      <c r="V236" s="8"/>
      <c r="W236" s="8"/>
      <c r="X236" s="8"/>
      <c r="Y236" s="67"/>
      <c r="Z236" s="8"/>
      <c r="AA236" s="8"/>
      <c r="AB236" s="8"/>
    </row>
    <row r="237" spans="1:28" x14ac:dyDescent="0.25">
      <c r="A237" s="68"/>
      <c r="B237" s="69"/>
      <c r="C237" s="6"/>
      <c r="D237" s="187"/>
      <c r="E237" s="187"/>
      <c r="F237" s="6"/>
      <c r="G237" s="187"/>
      <c r="H237" s="187"/>
      <c r="I237" s="188"/>
      <c r="J237" s="240"/>
      <c r="K237" s="189"/>
      <c r="L237" s="50"/>
      <c r="M237" s="6"/>
      <c r="N237" s="6"/>
      <c r="O237" s="52"/>
      <c r="Q237" s="6"/>
      <c r="R237" s="6"/>
      <c r="S237" s="51"/>
      <c r="T237" s="54"/>
      <c r="V237" s="6"/>
      <c r="W237" s="6"/>
      <c r="X237" s="6"/>
      <c r="Y237" s="51"/>
      <c r="Z237" s="6"/>
      <c r="AA237" s="6"/>
      <c r="AB237" s="6"/>
    </row>
    <row r="238" spans="1:28" s="24" customFormat="1" x14ac:dyDescent="0.25">
      <c r="A238" s="71" t="s">
        <v>113</v>
      </c>
      <c r="B238" s="49"/>
      <c r="C238" s="7">
        <f>SUM(C239:C241)</f>
        <v>-15989.050000000003</v>
      </c>
      <c r="D238" s="192">
        <f>SUM(D239:D241)</f>
        <v>0</v>
      </c>
      <c r="E238" s="192">
        <f>SUM(E239:E241)</f>
        <v>0</v>
      </c>
      <c r="F238" s="7">
        <f>D238+E238</f>
        <v>0</v>
      </c>
      <c r="G238" s="192">
        <f>SUM(G239:G241)</f>
        <v>51963.5</v>
      </c>
      <c r="H238" s="192">
        <f>F238-G238</f>
        <v>-51963.5</v>
      </c>
      <c r="I238" s="174" t="e">
        <f>G238/F238</f>
        <v>#DIV/0!</v>
      </c>
      <c r="J238" s="245">
        <f>J239+J240</f>
        <v>0</v>
      </c>
      <c r="K238" s="192">
        <f>SUM(K239:K241)</f>
        <v>0</v>
      </c>
      <c r="L238" s="57" t="e">
        <f t="shared" ref="L238:L241" si="291">(K238+J238)/F238</f>
        <v>#DIV/0!</v>
      </c>
      <c r="M238" s="7">
        <f>K238+G238+J238</f>
        <v>51963.5</v>
      </c>
      <c r="N238" s="7">
        <f>H238-K238-J238</f>
        <v>-51963.5</v>
      </c>
      <c r="O238" s="72" t="e">
        <f>M238/F238</f>
        <v>#DIV/0!</v>
      </c>
      <c r="Q238" s="7">
        <f>SUM(Q239:Q241)</f>
        <v>0</v>
      </c>
      <c r="R238" s="7">
        <f>SUM(R239:R241)</f>
        <v>0</v>
      </c>
      <c r="S238" s="59">
        <f>+N238+C238+Q238+R238</f>
        <v>-67952.55</v>
      </c>
      <c r="T238" s="57">
        <f t="shared" ref="T238:T241" si="292">+M238/(Q238+F238+R238+C238)</f>
        <v>-3.2499429296925078</v>
      </c>
      <c r="V238" s="7">
        <f>SUM(V239:V241)</f>
        <v>0</v>
      </c>
      <c r="W238" s="7">
        <f>SUM(W239:W241)</f>
        <v>0</v>
      </c>
      <c r="X238" s="7">
        <f>SUM(X239:X241)</f>
        <v>0</v>
      </c>
      <c r="Y238" s="45"/>
      <c r="Z238" s="7">
        <f>SUM(Z239:Z241)</f>
        <v>0</v>
      </c>
      <c r="AA238" s="7">
        <f>SUM(AA239:AA241)</f>
        <v>0</v>
      </c>
      <c r="AB238" s="7">
        <f>SUM(AB239:AB241)</f>
        <v>0</v>
      </c>
    </row>
    <row r="239" spans="1:28" s="24" customFormat="1" hidden="1" x14ac:dyDescent="0.25">
      <c r="A239" s="48" t="s">
        <v>31</v>
      </c>
      <c r="B239" s="49"/>
      <c r="C239" s="7">
        <f>C234</f>
        <v>0</v>
      </c>
      <c r="D239" s="192">
        <f>D234</f>
        <v>0</v>
      </c>
      <c r="E239" s="192">
        <f>E234</f>
        <v>0</v>
      </c>
      <c r="F239" s="7">
        <f>D239+E239</f>
        <v>0</v>
      </c>
      <c r="G239" s="192">
        <f>G234</f>
        <v>0</v>
      </c>
      <c r="H239" s="192">
        <f>F239-G239</f>
        <v>0</v>
      </c>
      <c r="I239" s="174" t="e">
        <f>G239/F239</f>
        <v>#DIV/0!</v>
      </c>
      <c r="J239" s="245"/>
      <c r="K239" s="192">
        <f>K234</f>
        <v>0</v>
      </c>
      <c r="L239" s="57" t="e">
        <f t="shared" si="291"/>
        <v>#DIV/0!</v>
      </c>
      <c r="M239" s="7">
        <f t="shared" ref="M239:M241" si="293">K239+G239+J239</f>
        <v>0</v>
      </c>
      <c r="N239" s="7">
        <f t="shared" ref="N239:N241" si="294">H239-K239-J239</f>
        <v>0</v>
      </c>
      <c r="O239" s="72" t="e">
        <f>M239/F239</f>
        <v>#DIV/0!</v>
      </c>
      <c r="Q239" s="7">
        <f t="shared" ref="Q239:R241" si="295">Q234</f>
        <v>0</v>
      </c>
      <c r="R239" s="7">
        <f t="shared" si="295"/>
        <v>0</v>
      </c>
      <c r="S239" s="59">
        <f>+N239+C239+Q239+R239</f>
        <v>0</v>
      </c>
      <c r="T239" s="57" t="e">
        <f t="shared" si="292"/>
        <v>#DIV/0!</v>
      </c>
      <c r="V239" s="7">
        <f>V234</f>
        <v>0</v>
      </c>
      <c r="W239" s="7">
        <f t="shared" ref="W239:X241" si="296">W234</f>
        <v>0</v>
      </c>
      <c r="X239" s="7">
        <f t="shared" si="296"/>
        <v>0</v>
      </c>
      <c r="Y239" s="45"/>
      <c r="Z239" s="7">
        <f>Z234</f>
        <v>0</v>
      </c>
      <c r="AA239" s="7">
        <f t="shared" ref="AA239:AB241" si="297">AA234</f>
        <v>0</v>
      </c>
      <c r="AB239" s="7">
        <f t="shared" si="297"/>
        <v>0</v>
      </c>
    </row>
    <row r="240" spans="1:28" s="24" customFormat="1" x14ac:dyDescent="0.25">
      <c r="A240" s="48" t="s">
        <v>32</v>
      </c>
      <c r="B240" s="49"/>
      <c r="C240" s="7">
        <f t="shared" ref="C240:E241" si="298">C235</f>
        <v>-15989.050000000003</v>
      </c>
      <c r="D240" s="192">
        <f t="shared" si="298"/>
        <v>0</v>
      </c>
      <c r="E240" s="192">
        <f t="shared" si="298"/>
        <v>0</v>
      </c>
      <c r="F240" s="7">
        <f>D240+E240</f>
        <v>0</v>
      </c>
      <c r="G240" s="192">
        <f>G235</f>
        <v>51963.5</v>
      </c>
      <c r="H240" s="192">
        <f>F240-G240</f>
        <v>-51963.5</v>
      </c>
      <c r="I240" s="174" t="e">
        <f>G240/F240</f>
        <v>#DIV/0!</v>
      </c>
      <c r="J240" s="245">
        <f>J235</f>
        <v>0</v>
      </c>
      <c r="K240" s="192">
        <f>K235</f>
        <v>0</v>
      </c>
      <c r="L240" s="57" t="e">
        <f t="shared" si="291"/>
        <v>#DIV/0!</v>
      </c>
      <c r="M240" s="7">
        <f t="shared" si="293"/>
        <v>51963.5</v>
      </c>
      <c r="N240" s="7">
        <f t="shared" si="294"/>
        <v>-51963.5</v>
      </c>
      <c r="O240" s="72" t="e">
        <f>M240/F240</f>
        <v>#DIV/0!</v>
      </c>
      <c r="Q240" s="7">
        <f t="shared" si="295"/>
        <v>0</v>
      </c>
      <c r="R240" s="7">
        <f t="shared" si="295"/>
        <v>0</v>
      </c>
      <c r="S240" s="59">
        <f t="shared" ref="S240:S241" si="299">+N240+C240+Q240+R240</f>
        <v>-67952.55</v>
      </c>
      <c r="T240" s="57">
        <f t="shared" si="292"/>
        <v>-3.2499429296925078</v>
      </c>
      <c r="V240" s="7">
        <f>V235</f>
        <v>0</v>
      </c>
      <c r="W240" s="7">
        <f t="shared" si="296"/>
        <v>0</v>
      </c>
      <c r="X240" s="7">
        <f t="shared" si="296"/>
        <v>0</v>
      </c>
      <c r="Y240" s="45"/>
      <c r="Z240" s="7">
        <f>Z235</f>
        <v>0</v>
      </c>
      <c r="AA240" s="7">
        <f t="shared" si="297"/>
        <v>0</v>
      </c>
      <c r="AB240" s="7">
        <f t="shared" si="297"/>
        <v>0</v>
      </c>
    </row>
    <row r="241" spans="1:28" s="24" customFormat="1" hidden="1" x14ac:dyDescent="0.25">
      <c r="A241" s="48" t="s">
        <v>33</v>
      </c>
      <c r="B241" s="49"/>
      <c r="C241" s="7">
        <f t="shared" si="298"/>
        <v>0</v>
      </c>
      <c r="D241" s="192">
        <f t="shared" si="298"/>
        <v>0</v>
      </c>
      <c r="E241" s="192">
        <f t="shared" si="298"/>
        <v>0</v>
      </c>
      <c r="F241" s="7">
        <f>D241+E241</f>
        <v>0</v>
      </c>
      <c r="G241" s="192">
        <f>G236</f>
        <v>0</v>
      </c>
      <c r="H241" s="192">
        <f>F241-G241</f>
        <v>0</v>
      </c>
      <c r="I241" s="174" t="e">
        <f>G241/F241</f>
        <v>#DIV/0!</v>
      </c>
      <c r="J241" s="245"/>
      <c r="K241" s="192">
        <f>K236</f>
        <v>0</v>
      </c>
      <c r="L241" s="57" t="e">
        <f t="shared" si="291"/>
        <v>#DIV/0!</v>
      </c>
      <c r="M241" s="7">
        <f t="shared" si="293"/>
        <v>0</v>
      </c>
      <c r="N241" s="7">
        <f t="shared" si="294"/>
        <v>0</v>
      </c>
      <c r="O241" s="72" t="e">
        <f>M241/F241</f>
        <v>#DIV/0!</v>
      </c>
      <c r="Q241" s="7">
        <f t="shared" si="295"/>
        <v>0</v>
      </c>
      <c r="R241" s="7">
        <f t="shared" si="295"/>
        <v>0</v>
      </c>
      <c r="S241" s="59">
        <f t="shared" si="299"/>
        <v>0</v>
      </c>
      <c r="T241" s="57" t="e">
        <f t="shared" si="292"/>
        <v>#DIV/0!</v>
      </c>
      <c r="V241" s="7">
        <f>V236</f>
        <v>0</v>
      </c>
      <c r="W241" s="7">
        <f t="shared" si="296"/>
        <v>0</v>
      </c>
      <c r="X241" s="7">
        <f t="shared" si="296"/>
        <v>0</v>
      </c>
      <c r="Y241" s="45"/>
      <c r="Z241" s="7">
        <f>Z236</f>
        <v>0</v>
      </c>
      <c r="AA241" s="7">
        <f t="shared" si="297"/>
        <v>0</v>
      </c>
      <c r="AB241" s="7">
        <f t="shared" si="297"/>
        <v>0</v>
      </c>
    </row>
    <row r="242" spans="1:28" x14ac:dyDescent="0.25">
      <c r="A242" s="68"/>
      <c r="B242" s="69"/>
      <c r="C242" s="6"/>
      <c r="D242" s="187"/>
      <c r="E242" s="187"/>
      <c r="F242" s="6"/>
      <c r="G242" s="187"/>
      <c r="H242" s="187"/>
      <c r="I242" s="188"/>
      <c r="J242" s="240"/>
      <c r="K242" s="189"/>
      <c r="L242" s="50"/>
      <c r="M242" s="6"/>
      <c r="N242" s="6"/>
      <c r="O242" s="52"/>
      <c r="Q242" s="6"/>
      <c r="R242" s="6"/>
      <c r="S242" s="51"/>
      <c r="T242" s="54"/>
      <c r="V242" s="6"/>
      <c r="W242" s="6"/>
      <c r="X242" s="6"/>
      <c r="Y242" s="51"/>
      <c r="Z242" s="6"/>
      <c r="AA242" s="6"/>
      <c r="AB242" s="6"/>
    </row>
    <row r="243" spans="1:28" ht="75" x14ac:dyDescent="0.25">
      <c r="A243" s="75" t="s">
        <v>114</v>
      </c>
      <c r="B243" s="69"/>
      <c r="C243" s="6"/>
      <c r="D243" s="187"/>
      <c r="E243" s="187"/>
      <c r="F243" s="6"/>
      <c r="G243" s="187"/>
      <c r="H243" s="187"/>
      <c r="I243" s="188"/>
      <c r="J243" s="240"/>
      <c r="K243" s="189"/>
      <c r="L243" s="50"/>
      <c r="M243" s="6"/>
      <c r="N243" s="6"/>
      <c r="O243" s="52"/>
      <c r="Q243" s="6"/>
      <c r="R243" s="6"/>
      <c r="S243" s="51"/>
      <c r="T243" s="54"/>
      <c r="V243" s="6"/>
      <c r="W243" s="6"/>
      <c r="X243" s="6"/>
      <c r="Y243" s="51"/>
      <c r="Z243" s="6"/>
      <c r="AA243" s="6"/>
      <c r="AB243" s="6"/>
    </row>
    <row r="244" spans="1:28" x14ac:dyDescent="0.25">
      <c r="A244" s="78"/>
      <c r="B244" s="69"/>
      <c r="C244" s="6"/>
      <c r="D244" s="187"/>
      <c r="E244" s="187"/>
      <c r="F244" s="6"/>
      <c r="G244" s="187"/>
      <c r="H244" s="187"/>
      <c r="I244" s="188"/>
      <c r="J244" s="240"/>
      <c r="K244" s="189"/>
      <c r="L244" s="50"/>
      <c r="M244" s="6"/>
      <c r="N244" s="6"/>
      <c r="O244" s="52"/>
      <c r="Q244" s="6"/>
      <c r="R244" s="6"/>
      <c r="S244" s="51"/>
      <c r="T244" s="54"/>
      <c r="V244" s="6"/>
      <c r="W244" s="6"/>
      <c r="X244" s="6"/>
      <c r="Y244" s="51"/>
      <c r="Z244" s="6"/>
      <c r="AA244" s="6"/>
      <c r="AB244" s="6"/>
    </row>
    <row r="245" spans="1:28" ht="45" x14ac:dyDescent="0.25">
      <c r="A245" s="75" t="s">
        <v>115</v>
      </c>
      <c r="B245" s="49"/>
      <c r="C245" s="6"/>
      <c r="D245" s="187"/>
      <c r="E245" s="187"/>
      <c r="F245" s="6"/>
      <c r="G245" s="187"/>
      <c r="H245" s="187"/>
      <c r="I245" s="188"/>
      <c r="J245" s="240"/>
      <c r="K245" s="189"/>
      <c r="L245" s="50"/>
      <c r="M245" s="6"/>
      <c r="N245" s="6"/>
      <c r="O245" s="52"/>
      <c r="Q245" s="6"/>
      <c r="R245" s="6"/>
      <c r="S245" s="51"/>
      <c r="T245" s="54"/>
      <c r="V245" s="6"/>
      <c r="W245" s="6"/>
      <c r="X245" s="6"/>
      <c r="Y245" s="51"/>
      <c r="Z245" s="6"/>
      <c r="AA245" s="6"/>
      <c r="AB245" s="6"/>
    </row>
    <row r="246" spans="1:28" x14ac:dyDescent="0.25">
      <c r="A246" s="48"/>
      <c r="B246" s="49"/>
      <c r="C246" s="6"/>
      <c r="D246" s="187"/>
      <c r="E246" s="187"/>
      <c r="F246" s="51"/>
      <c r="G246" s="189"/>
      <c r="H246" s="189"/>
      <c r="I246" s="188"/>
      <c r="J246" s="240"/>
      <c r="K246" s="189"/>
      <c r="L246" s="50"/>
      <c r="M246" s="51"/>
      <c r="N246" s="51"/>
      <c r="O246" s="52"/>
      <c r="Q246" s="6"/>
      <c r="R246" s="6"/>
      <c r="S246" s="51"/>
      <c r="T246" s="54"/>
      <c r="V246" s="6"/>
      <c r="W246" s="6"/>
      <c r="X246" s="6"/>
      <c r="Y246" s="51"/>
      <c r="Z246" s="6"/>
      <c r="AA246" s="6"/>
      <c r="AB246" s="6"/>
    </row>
    <row r="247" spans="1:28" x14ac:dyDescent="0.25">
      <c r="A247" s="48"/>
      <c r="B247" s="49"/>
      <c r="C247" s="6"/>
      <c r="D247" s="187"/>
      <c r="E247" s="187"/>
      <c r="F247" s="51"/>
      <c r="G247" s="189"/>
      <c r="H247" s="189"/>
      <c r="I247" s="188"/>
      <c r="J247" s="240"/>
      <c r="K247" s="189"/>
      <c r="L247" s="50"/>
      <c r="M247" s="51"/>
      <c r="N247" s="51"/>
      <c r="O247" s="52"/>
      <c r="Q247" s="6"/>
      <c r="R247" s="6"/>
      <c r="S247" s="51"/>
      <c r="T247" s="54"/>
      <c r="V247" s="6"/>
      <c r="W247" s="6"/>
      <c r="X247" s="6"/>
      <c r="Y247" s="51"/>
      <c r="Z247" s="6"/>
      <c r="AA247" s="6"/>
      <c r="AB247" s="6"/>
    </row>
    <row r="248" spans="1:28" ht="30" x14ac:dyDescent="0.25">
      <c r="A248" s="55" t="s">
        <v>116</v>
      </c>
      <c r="B248" s="49" t="s">
        <v>117</v>
      </c>
      <c r="C248" s="7">
        <f>SUM(C249:C251)</f>
        <v>692642.45999999985</v>
      </c>
      <c r="D248" s="192">
        <f>SUM(D249:D251)</f>
        <v>7380720</v>
      </c>
      <c r="E248" s="192">
        <f>SUM(E249:E251)</f>
        <v>0</v>
      </c>
      <c r="F248" s="56">
        <f>D248+E248</f>
        <v>7380720</v>
      </c>
      <c r="G248" s="190">
        <f>SUM(G249:G251)</f>
        <v>6183294.8799999999</v>
      </c>
      <c r="H248" s="190">
        <f>F248-G248</f>
        <v>1197425.1200000001</v>
      </c>
      <c r="I248" s="174">
        <f>G248/F248</f>
        <v>0.83776310170281487</v>
      </c>
      <c r="J248" s="190">
        <f>SUM(J249:J251)</f>
        <v>25067.43</v>
      </c>
      <c r="K248" s="190">
        <f>SUM(K249:K251)</f>
        <v>459520.99</v>
      </c>
      <c r="L248" s="57">
        <f t="shared" ref="L248:L251" si="300">(K248+J248)/F248</f>
        <v>6.5655982072209754E-2</v>
      </c>
      <c r="M248" s="56">
        <f>K248+G248+J248</f>
        <v>6667883.2999999998</v>
      </c>
      <c r="N248" s="56">
        <f>H248-K248-J248</f>
        <v>712836.70000000007</v>
      </c>
      <c r="O248" s="57">
        <f>M248/F248</f>
        <v>0.90341908377502467</v>
      </c>
      <c r="P248" s="58"/>
      <c r="Q248" s="56">
        <f>SUM(Q249:Q251)</f>
        <v>0</v>
      </c>
      <c r="R248" s="56">
        <f>SUM(R249:R251)</f>
        <v>0</v>
      </c>
      <c r="S248" s="59">
        <f>+N248+C248+Q248+R248</f>
        <v>1405479.16</v>
      </c>
      <c r="T248" s="57">
        <f>+M248/(Q248+F248+R248+C248)</f>
        <v>0.82591154962216329</v>
      </c>
      <c r="V248" s="7">
        <f>SUM(V249:V251)</f>
        <v>0</v>
      </c>
      <c r="W248" s="7">
        <f>SUM(W249:W251)</f>
        <v>6331629</v>
      </c>
      <c r="X248" s="7">
        <f>SUM(X249:X251)</f>
        <v>0</v>
      </c>
      <c r="Y248" s="51"/>
      <c r="Z248" s="7">
        <f>SUM(Z249:Z251)</f>
        <v>0</v>
      </c>
      <c r="AA248" s="7">
        <f>SUM(AA249:AA251)</f>
        <v>0</v>
      </c>
      <c r="AB248" s="7">
        <f>SUM(AB249:AB251)</f>
        <v>0</v>
      </c>
    </row>
    <row r="249" spans="1:28" s="64" customFormat="1" ht="12.75" x14ac:dyDescent="0.2">
      <c r="A249" s="60" t="s">
        <v>31</v>
      </c>
      <c r="B249" s="69"/>
      <c r="C249" s="8">
        <f>April!N249</f>
        <v>1229095.3999999999</v>
      </c>
      <c r="D249" s="191"/>
      <c r="E249" s="191"/>
      <c r="F249" s="8">
        <f>D249+E249</f>
        <v>0</v>
      </c>
      <c r="G249" s="191">
        <f>5950171.84-42250</f>
        <v>5907921.8399999999</v>
      </c>
      <c r="H249" s="191">
        <f>F249-G249</f>
        <v>-5907921.8399999999</v>
      </c>
      <c r="I249" s="175" t="e">
        <f>G249/F249</f>
        <v>#DIV/0!</v>
      </c>
      <c r="J249" s="241"/>
      <c r="K249" s="242">
        <v>61361.700000000004</v>
      </c>
      <c r="L249" s="66" t="e">
        <f t="shared" si="300"/>
        <v>#DIV/0!</v>
      </c>
      <c r="M249" s="8">
        <f>K249+G249+J249</f>
        <v>5969283.54</v>
      </c>
      <c r="N249" s="8">
        <f>H249-K249-J249</f>
        <v>-5969283.54</v>
      </c>
      <c r="O249" s="63" t="e">
        <f>M249/F249</f>
        <v>#DIV/0!</v>
      </c>
      <c r="Q249" s="8"/>
      <c r="R249" s="8">
        <f>+X249+AB249</f>
        <v>0</v>
      </c>
      <c r="S249" s="65">
        <f>+N249+C249+Q249+R249</f>
        <v>-4740188.1400000006</v>
      </c>
      <c r="T249" s="66">
        <f t="shared" ref="T249:T251" si="301">+M249/(Q249+F249+R249+C249)</f>
        <v>4.8566478566269149</v>
      </c>
      <c r="V249" s="8"/>
      <c r="W249" s="8">
        <v>6068000</v>
      </c>
      <c r="X249" s="8"/>
      <c r="Y249" s="67"/>
      <c r="Z249" s="8"/>
      <c r="AA249" s="8"/>
      <c r="AB249" s="8"/>
    </row>
    <row r="250" spans="1:28" s="64" customFormat="1" ht="12.75" x14ac:dyDescent="0.2">
      <c r="A250" s="60" t="s">
        <v>32</v>
      </c>
      <c r="B250" s="69"/>
      <c r="C250" s="8">
        <f>April!N250</f>
        <v>-536452.94000000006</v>
      </c>
      <c r="D250" s="191">
        <v>7380720</v>
      </c>
      <c r="E250" s="191"/>
      <c r="F250" s="8">
        <f t="shared" ref="F250:F251" si="302">D250+E250</f>
        <v>7380720</v>
      </c>
      <c r="G250" s="191">
        <v>275373.04000000004</v>
      </c>
      <c r="H250" s="191">
        <f>F250-G250</f>
        <v>7105346.96</v>
      </c>
      <c r="I250" s="175">
        <f>G250/F250</f>
        <v>3.7309780075656579E-2</v>
      </c>
      <c r="J250" s="241">
        <v>25067.43</v>
      </c>
      <c r="K250" s="242">
        <v>398159.29</v>
      </c>
      <c r="L250" s="66">
        <f t="shared" si="300"/>
        <v>5.7342199676996275E-2</v>
      </c>
      <c r="M250" s="8">
        <f t="shared" ref="M250:M251" si="303">K250+G250+J250</f>
        <v>698599.76000000013</v>
      </c>
      <c r="N250" s="8">
        <f t="shared" ref="N250:N251" si="304">H250-K250-J250</f>
        <v>6682120.2400000002</v>
      </c>
      <c r="O250" s="63">
        <f>M250/F250</f>
        <v>9.4651979752652882E-2</v>
      </c>
      <c r="Q250" s="8"/>
      <c r="R250" s="8">
        <f t="shared" ref="R250:R251" si="305">+X250+AB250</f>
        <v>0</v>
      </c>
      <c r="S250" s="65">
        <f t="shared" ref="S250:S251" si="306">+N250+C250+Q250+R250</f>
        <v>6145667.2999999998</v>
      </c>
      <c r="T250" s="66">
        <f t="shared" si="301"/>
        <v>0.10207079207689482</v>
      </c>
      <c r="V250" s="8"/>
      <c r="W250" s="8">
        <v>263629</v>
      </c>
      <c r="X250" s="8"/>
      <c r="Y250" s="67"/>
      <c r="Z250" s="8"/>
      <c r="AA250" s="8"/>
      <c r="AB250" s="8"/>
    </row>
    <row r="251" spans="1:28" s="64" customFormat="1" ht="12.75" x14ac:dyDescent="0.2">
      <c r="A251" s="60" t="s">
        <v>33</v>
      </c>
      <c r="B251" s="69"/>
      <c r="C251" s="8">
        <f>April!N251</f>
        <v>0</v>
      </c>
      <c r="D251" s="191">
        <f t="shared" ref="D251" si="307">W251+AA251</f>
        <v>0</v>
      </c>
      <c r="E251" s="191"/>
      <c r="F251" s="8">
        <f t="shared" si="302"/>
        <v>0</v>
      </c>
      <c r="G251" s="191"/>
      <c r="H251" s="191">
        <f>F251-G251</f>
        <v>0</v>
      </c>
      <c r="I251" s="175" t="e">
        <f>G251/F251</f>
        <v>#DIV/0!</v>
      </c>
      <c r="J251" s="241"/>
      <c r="K251" s="242"/>
      <c r="L251" s="66" t="e">
        <f t="shared" si="300"/>
        <v>#DIV/0!</v>
      </c>
      <c r="M251" s="8">
        <f t="shared" si="303"/>
        <v>0</v>
      </c>
      <c r="N251" s="8">
        <f t="shared" si="304"/>
        <v>0</v>
      </c>
      <c r="O251" s="63" t="e">
        <f>M251/F251</f>
        <v>#DIV/0!</v>
      </c>
      <c r="Q251" s="8"/>
      <c r="R251" s="8">
        <f t="shared" si="305"/>
        <v>0</v>
      </c>
      <c r="S251" s="65">
        <f t="shared" si="306"/>
        <v>0</v>
      </c>
      <c r="T251" s="66" t="e">
        <f t="shared" si="301"/>
        <v>#DIV/0!</v>
      </c>
      <c r="V251" s="8"/>
      <c r="W251" s="8"/>
      <c r="X251" s="8"/>
      <c r="Y251" s="67"/>
      <c r="Z251" s="8"/>
      <c r="AA251" s="8"/>
      <c r="AB251" s="8"/>
    </row>
    <row r="252" spans="1:28" x14ac:dyDescent="0.25">
      <c r="A252" s="68"/>
      <c r="B252" s="69"/>
      <c r="C252" s="6"/>
      <c r="D252" s="187"/>
      <c r="E252" s="187"/>
      <c r="F252" s="51"/>
      <c r="G252" s="187"/>
      <c r="H252" s="189"/>
      <c r="I252" s="188"/>
      <c r="J252" s="240"/>
      <c r="K252" s="189"/>
      <c r="L252" s="50"/>
      <c r="M252" s="51"/>
      <c r="N252" s="51"/>
      <c r="O252" s="52"/>
      <c r="Q252" s="6"/>
      <c r="R252" s="6"/>
      <c r="S252" s="51"/>
      <c r="T252" s="54"/>
      <c r="V252" s="6"/>
      <c r="W252" s="6"/>
      <c r="X252" s="6"/>
      <c r="Y252" s="51"/>
      <c r="Z252" s="6"/>
      <c r="AA252" s="6"/>
      <c r="AB252" s="6"/>
    </row>
    <row r="253" spans="1:28" ht="30" x14ac:dyDescent="0.25">
      <c r="A253" s="55" t="s">
        <v>118</v>
      </c>
      <c r="B253" s="49" t="s">
        <v>119</v>
      </c>
      <c r="C253" s="7">
        <f>SUM(C254:C256)</f>
        <v>0</v>
      </c>
      <c r="D253" s="192">
        <f>SUM(D254:D256)</f>
        <v>0</v>
      </c>
      <c r="E253" s="192">
        <f>SUM(E254:E256)</f>
        <v>0</v>
      </c>
      <c r="F253" s="56">
        <f>D253+E253</f>
        <v>0</v>
      </c>
      <c r="G253" s="190">
        <f>SUM(G254:G256)</f>
        <v>0</v>
      </c>
      <c r="H253" s="190">
        <f>F253-G253</f>
        <v>0</v>
      </c>
      <c r="I253" s="174" t="e">
        <f>G253/F253</f>
        <v>#DIV/0!</v>
      </c>
      <c r="J253" s="190">
        <f>SUM(J254:J256)</f>
        <v>0</v>
      </c>
      <c r="K253" s="190">
        <f>SUM(K254:K256)</f>
        <v>0</v>
      </c>
      <c r="L253" s="57" t="e">
        <f t="shared" ref="L253:L256" si="308">(K253+J253)/F253</f>
        <v>#DIV/0!</v>
      </c>
      <c r="M253" s="56">
        <f>K253+G253+J253</f>
        <v>0</v>
      </c>
      <c r="N253" s="56">
        <f>H253-K253-J253</f>
        <v>0</v>
      </c>
      <c r="O253" s="57" t="e">
        <f>M253/F253</f>
        <v>#DIV/0!</v>
      </c>
      <c r="P253" s="58"/>
      <c r="Q253" s="56">
        <f>SUM(Q254:Q256)</f>
        <v>0</v>
      </c>
      <c r="R253" s="56">
        <f>SUM(R254:R256)</f>
        <v>0</v>
      </c>
      <c r="S253" s="59">
        <f>+N253+C253+Q253+R253</f>
        <v>0</v>
      </c>
      <c r="T253" s="57" t="e">
        <f>+M253/(Q253+F253+R253+C253)</f>
        <v>#DIV/0!</v>
      </c>
      <c r="V253" s="7">
        <f>SUM(V254:V256)</f>
        <v>0</v>
      </c>
      <c r="W253" s="7">
        <f>SUM(W254:W256)</f>
        <v>0</v>
      </c>
      <c r="X253" s="7">
        <f>SUM(X254:X256)</f>
        <v>0</v>
      </c>
      <c r="Y253" s="51"/>
      <c r="Z253" s="7">
        <f>SUM(Z254:Z256)</f>
        <v>0</v>
      </c>
      <c r="AA253" s="7">
        <f>SUM(AA254:AA256)</f>
        <v>0</v>
      </c>
      <c r="AB253" s="7">
        <f>SUM(AB254:AB256)</f>
        <v>0</v>
      </c>
    </row>
    <row r="254" spans="1:28" s="64" customFormat="1" ht="12.75" hidden="1" x14ac:dyDescent="0.2">
      <c r="A254" s="60" t="s">
        <v>31</v>
      </c>
      <c r="B254" s="69"/>
      <c r="C254" s="8">
        <f>April!N254</f>
        <v>0</v>
      </c>
      <c r="D254" s="191">
        <f>W254+AA254</f>
        <v>0</v>
      </c>
      <c r="E254" s="191"/>
      <c r="F254" s="8">
        <f>D254+E254</f>
        <v>0</v>
      </c>
      <c r="G254" s="191"/>
      <c r="H254" s="191">
        <f>F254-G254</f>
        <v>0</v>
      </c>
      <c r="I254" s="175" t="e">
        <f>G254/F254</f>
        <v>#DIV/0!</v>
      </c>
      <c r="J254" s="241"/>
      <c r="K254" s="242"/>
      <c r="L254" s="66" t="e">
        <f t="shared" si="308"/>
        <v>#DIV/0!</v>
      </c>
      <c r="M254" s="8">
        <f>K254+G254+J254</f>
        <v>0</v>
      </c>
      <c r="N254" s="8">
        <f>H254-K254-J254</f>
        <v>0</v>
      </c>
      <c r="O254" s="63" t="e">
        <f>M254/F254</f>
        <v>#DIV/0!</v>
      </c>
      <c r="Q254" s="8"/>
      <c r="R254" s="8">
        <f>+X254+AB254</f>
        <v>0</v>
      </c>
      <c r="S254" s="65">
        <f>+N254+C254+Q254+R254</f>
        <v>0</v>
      </c>
      <c r="T254" s="66" t="e">
        <f t="shared" ref="T254:T256" si="309">+M254/(Q254+F254+R254+C254)</f>
        <v>#DIV/0!</v>
      </c>
      <c r="V254" s="8"/>
      <c r="W254" s="8"/>
      <c r="X254" s="8"/>
      <c r="Y254" s="67"/>
      <c r="Z254" s="8"/>
      <c r="AA254" s="8"/>
      <c r="AB254" s="8"/>
    </row>
    <row r="255" spans="1:28" s="64" customFormat="1" ht="12.75" x14ac:dyDescent="0.2">
      <c r="A255" s="60" t="s">
        <v>32</v>
      </c>
      <c r="B255" s="69"/>
      <c r="C255" s="8">
        <f>April!N255</f>
        <v>0</v>
      </c>
      <c r="D255" s="191">
        <f t="shared" ref="D255:D256" si="310">W255+AA255</f>
        <v>0</v>
      </c>
      <c r="E255" s="191"/>
      <c r="F255" s="8">
        <f t="shared" ref="F255:F256" si="311">D255+E255</f>
        <v>0</v>
      </c>
      <c r="G255" s="191"/>
      <c r="H255" s="191">
        <f>F255-G255</f>
        <v>0</v>
      </c>
      <c r="I255" s="175" t="e">
        <f>G255/F255</f>
        <v>#DIV/0!</v>
      </c>
      <c r="J255" s="241"/>
      <c r="K255" s="242"/>
      <c r="L255" s="66" t="e">
        <f t="shared" si="308"/>
        <v>#DIV/0!</v>
      </c>
      <c r="M255" s="8">
        <f t="shared" ref="M255:M256" si="312">K255+G255+J255</f>
        <v>0</v>
      </c>
      <c r="N255" s="8">
        <f t="shared" ref="N255:N256" si="313">H255-K255-J255</f>
        <v>0</v>
      </c>
      <c r="O255" s="63" t="e">
        <f>M255/F255</f>
        <v>#DIV/0!</v>
      </c>
      <c r="Q255" s="8"/>
      <c r="R255" s="8">
        <f t="shared" ref="R255:R256" si="314">+X255+AB255</f>
        <v>0</v>
      </c>
      <c r="S255" s="65">
        <f t="shared" ref="S255:S256" si="315">+N255+C255+Q255+R255</f>
        <v>0</v>
      </c>
      <c r="T255" s="66" t="e">
        <f t="shared" si="309"/>
        <v>#DIV/0!</v>
      </c>
      <c r="V255" s="8"/>
      <c r="W255" s="8"/>
      <c r="X255" s="8"/>
      <c r="Y255" s="67"/>
      <c r="Z255" s="8"/>
      <c r="AA255" s="8"/>
      <c r="AB255" s="8"/>
    </row>
    <row r="256" spans="1:28" s="64" customFormat="1" ht="12.75" hidden="1" x14ac:dyDescent="0.2">
      <c r="A256" s="60" t="s">
        <v>33</v>
      </c>
      <c r="B256" s="69"/>
      <c r="C256" s="8">
        <f>April!N256</f>
        <v>0</v>
      </c>
      <c r="D256" s="191">
        <f t="shared" si="310"/>
        <v>0</v>
      </c>
      <c r="E256" s="191"/>
      <c r="F256" s="8">
        <f t="shared" si="311"/>
        <v>0</v>
      </c>
      <c r="G256" s="191"/>
      <c r="H256" s="191">
        <f>F256-G256</f>
        <v>0</v>
      </c>
      <c r="I256" s="175" t="e">
        <f>G256/F256</f>
        <v>#DIV/0!</v>
      </c>
      <c r="J256" s="241"/>
      <c r="K256" s="242"/>
      <c r="L256" s="66" t="e">
        <f t="shared" si="308"/>
        <v>#DIV/0!</v>
      </c>
      <c r="M256" s="8">
        <f t="shared" si="312"/>
        <v>0</v>
      </c>
      <c r="N256" s="8">
        <f t="shared" si="313"/>
        <v>0</v>
      </c>
      <c r="O256" s="63" t="e">
        <f>M256/F256</f>
        <v>#DIV/0!</v>
      </c>
      <c r="Q256" s="8"/>
      <c r="R256" s="8">
        <f t="shared" si="314"/>
        <v>0</v>
      </c>
      <c r="S256" s="65">
        <f t="shared" si="315"/>
        <v>0</v>
      </c>
      <c r="T256" s="66" t="e">
        <f t="shared" si="309"/>
        <v>#DIV/0!</v>
      </c>
      <c r="V256" s="8"/>
      <c r="W256" s="8"/>
      <c r="X256" s="8"/>
      <c r="Y256" s="67"/>
      <c r="Z256" s="8"/>
      <c r="AA256" s="8"/>
      <c r="AB256" s="8"/>
    </row>
    <row r="257" spans="1:28" x14ac:dyDescent="0.25">
      <c r="A257" s="68"/>
      <c r="B257" s="69"/>
      <c r="C257" s="6"/>
      <c r="D257" s="187"/>
      <c r="E257" s="187"/>
      <c r="F257" s="51"/>
      <c r="G257" s="187"/>
      <c r="H257" s="189"/>
      <c r="I257" s="188"/>
      <c r="J257" s="240"/>
      <c r="K257" s="189"/>
      <c r="L257" s="50"/>
      <c r="M257" s="51"/>
      <c r="N257" s="51"/>
      <c r="O257" s="52"/>
      <c r="Q257" s="6"/>
      <c r="R257" s="6"/>
      <c r="S257" s="51"/>
      <c r="T257" s="54"/>
      <c r="V257" s="6"/>
      <c r="W257" s="6"/>
      <c r="X257" s="6"/>
      <c r="Y257" s="51"/>
      <c r="Z257" s="6"/>
      <c r="AA257" s="6"/>
      <c r="AB257" s="6"/>
    </row>
    <row r="258" spans="1:28" s="24" customFormat="1" x14ac:dyDescent="0.25">
      <c r="A258" s="71" t="s">
        <v>120</v>
      </c>
      <c r="B258" s="49"/>
      <c r="C258" s="7">
        <f>SUM(C259:C261)</f>
        <v>692642.45999999985</v>
      </c>
      <c r="D258" s="192">
        <f>SUM(D259:D261)</f>
        <v>7380720</v>
      </c>
      <c r="E258" s="192">
        <f>SUM(E259:E261)</f>
        <v>0</v>
      </c>
      <c r="F258" s="56">
        <f>D258+E258</f>
        <v>7380720</v>
      </c>
      <c r="G258" s="190">
        <f>SUM(G259:G261)</f>
        <v>6183294.8799999999</v>
      </c>
      <c r="H258" s="190">
        <f>F258-G258</f>
        <v>1197425.1200000001</v>
      </c>
      <c r="I258" s="174">
        <f>G258/F258</f>
        <v>0.83776310170281487</v>
      </c>
      <c r="J258" s="245">
        <f>J259+J260</f>
        <v>25067.43</v>
      </c>
      <c r="K258" s="190">
        <f>SUM(K259:K261)</f>
        <v>459520.99</v>
      </c>
      <c r="L258" s="57">
        <f t="shared" ref="L258:L261" si="316">(K258+J258)/F258</f>
        <v>6.5655982072209754E-2</v>
      </c>
      <c r="M258" s="56">
        <f>K258+G258</f>
        <v>6642815.8700000001</v>
      </c>
      <c r="N258" s="56">
        <f>H258-K258</f>
        <v>737904.13000000012</v>
      </c>
      <c r="O258" s="57">
        <f>M258/F258</f>
        <v>0.90002274439350094</v>
      </c>
      <c r="P258" s="58"/>
      <c r="Q258" s="56">
        <f>SUM(Q259:Q261)</f>
        <v>0</v>
      </c>
      <c r="R258" s="56">
        <f>SUM(R259:R261)</f>
        <v>0</v>
      </c>
      <c r="S258" s="59">
        <f>+N258+C258+Q258+R258</f>
        <v>1430546.5899999999</v>
      </c>
      <c r="T258" s="57">
        <f t="shared" ref="T258:T260" si="317">+M258/(Q258+F258+R258+C258)</f>
        <v>0.82280659426753899</v>
      </c>
      <c r="V258" s="7">
        <f>SUM(V259:V261)</f>
        <v>0</v>
      </c>
      <c r="W258" s="7">
        <f>SUM(W259:W261)</f>
        <v>6331629</v>
      </c>
      <c r="X258" s="7">
        <f>SUM(X259:X261)</f>
        <v>0</v>
      </c>
      <c r="Y258" s="45"/>
      <c r="Z258" s="7">
        <f>SUM(Z259:Z261)</f>
        <v>0</v>
      </c>
      <c r="AA258" s="7">
        <f>SUM(AA259:AA261)</f>
        <v>0</v>
      </c>
      <c r="AB258" s="7">
        <f>SUM(AB259:AB261)</f>
        <v>0</v>
      </c>
    </row>
    <row r="259" spans="1:28" s="24" customFormat="1" x14ac:dyDescent="0.25">
      <c r="A259" s="48" t="s">
        <v>31</v>
      </c>
      <c r="B259" s="49"/>
      <c r="C259" s="7">
        <f>April!N259</f>
        <v>1229095.3999999999</v>
      </c>
      <c r="D259" s="192">
        <f>D249+D254</f>
        <v>0</v>
      </c>
      <c r="E259" s="192">
        <f>E249+E254</f>
        <v>0</v>
      </c>
      <c r="F259" s="7">
        <f>D259+E259</f>
        <v>0</v>
      </c>
      <c r="G259" s="192">
        <f>G249+G254</f>
        <v>5907921.8399999999</v>
      </c>
      <c r="H259" s="192">
        <f>F259-G259</f>
        <v>-5907921.8399999999</v>
      </c>
      <c r="I259" s="188" t="e">
        <f>G259/F259</f>
        <v>#DIV/0!</v>
      </c>
      <c r="J259" s="240">
        <f>J249</f>
        <v>0</v>
      </c>
      <c r="K259" s="192">
        <f>K249+K254</f>
        <v>61361.700000000004</v>
      </c>
      <c r="L259" s="57" t="e">
        <f t="shared" si="316"/>
        <v>#DIV/0!</v>
      </c>
      <c r="M259" s="7">
        <f>K259+G259</f>
        <v>5969283.54</v>
      </c>
      <c r="N259" s="7">
        <f>H259-K259</f>
        <v>-5969283.54</v>
      </c>
      <c r="O259" s="57" t="e">
        <f>M259/F259</f>
        <v>#DIV/0!</v>
      </c>
      <c r="Q259" s="7">
        <f t="shared" ref="Q259:R261" si="318">Q249+Q254</f>
        <v>0</v>
      </c>
      <c r="R259" s="7">
        <f t="shared" si="318"/>
        <v>0</v>
      </c>
      <c r="S259" s="59">
        <f>+N259+C259+Q259+R259</f>
        <v>-4740188.1400000006</v>
      </c>
      <c r="T259" s="57">
        <f t="shared" si="317"/>
        <v>4.8566478566269149</v>
      </c>
      <c r="V259" s="7">
        <f>V249+V254</f>
        <v>0</v>
      </c>
      <c r="W259" s="7">
        <f t="shared" ref="W259:X261" si="319">W249+W254</f>
        <v>6068000</v>
      </c>
      <c r="X259" s="7">
        <f t="shared" si="319"/>
        <v>0</v>
      </c>
      <c r="Y259" s="45"/>
      <c r="Z259" s="7">
        <f>Z249+Z254</f>
        <v>0</v>
      </c>
      <c r="AA259" s="7">
        <f t="shared" ref="AA259:AB261" si="320">AA249+AA254</f>
        <v>0</v>
      </c>
      <c r="AB259" s="7">
        <f t="shared" si="320"/>
        <v>0</v>
      </c>
    </row>
    <row r="260" spans="1:28" s="24" customFormat="1" x14ac:dyDescent="0.25">
      <c r="A260" s="48" t="s">
        <v>32</v>
      </c>
      <c r="B260" s="49"/>
      <c r="C260" s="7">
        <f>April!N260</f>
        <v>-536452.94000000006</v>
      </c>
      <c r="D260" s="192">
        <f t="shared" ref="C260:E261" si="321">D250+D255</f>
        <v>7380720</v>
      </c>
      <c r="E260" s="192">
        <f t="shared" si="321"/>
        <v>0</v>
      </c>
      <c r="F260" s="7">
        <f>D260+E260</f>
        <v>7380720</v>
      </c>
      <c r="G260" s="192">
        <f>G250+G255</f>
        <v>275373.04000000004</v>
      </c>
      <c r="H260" s="192">
        <f>F260-G260</f>
        <v>7105346.96</v>
      </c>
      <c r="I260" s="188">
        <f>G260/F260</f>
        <v>3.7309780075656579E-2</v>
      </c>
      <c r="J260" s="240">
        <f>J255+J250</f>
        <v>25067.43</v>
      </c>
      <c r="K260" s="192">
        <f>K250+K255</f>
        <v>398159.29</v>
      </c>
      <c r="L260" s="57">
        <f t="shared" si="316"/>
        <v>5.7342199676996275E-2</v>
      </c>
      <c r="M260" s="7">
        <f>K260+G260</f>
        <v>673532.33000000007</v>
      </c>
      <c r="N260" s="7">
        <f>H260-K260</f>
        <v>6707187.6699999999</v>
      </c>
      <c r="O260" s="57">
        <f>M260/F260</f>
        <v>9.1255640371129113E-2</v>
      </c>
      <c r="Q260" s="7">
        <f t="shared" si="318"/>
        <v>0</v>
      </c>
      <c r="R260" s="7">
        <f t="shared" si="318"/>
        <v>0</v>
      </c>
      <c r="S260" s="59">
        <f t="shared" ref="S260:S261" si="322">+N260+C260+Q260+R260</f>
        <v>6170734.7299999995</v>
      </c>
      <c r="T260" s="57">
        <f t="shared" si="317"/>
        <v>9.8408247968044676E-2</v>
      </c>
      <c r="V260" s="7">
        <f>V250+V255</f>
        <v>0</v>
      </c>
      <c r="W260" s="7">
        <f t="shared" si="319"/>
        <v>263629</v>
      </c>
      <c r="X260" s="7">
        <f t="shared" si="319"/>
        <v>0</v>
      </c>
      <c r="Y260" s="45"/>
      <c r="Z260" s="7">
        <f>Z250+Z255</f>
        <v>0</v>
      </c>
      <c r="AA260" s="7">
        <f t="shared" si="320"/>
        <v>0</v>
      </c>
      <c r="AB260" s="7">
        <f t="shared" si="320"/>
        <v>0</v>
      </c>
    </row>
    <row r="261" spans="1:28" s="24" customFormat="1" hidden="1" x14ac:dyDescent="0.25">
      <c r="A261" s="48" t="s">
        <v>33</v>
      </c>
      <c r="B261" s="49"/>
      <c r="C261" s="7">
        <f t="shared" si="321"/>
        <v>0</v>
      </c>
      <c r="D261" s="192">
        <f t="shared" si="321"/>
        <v>0</v>
      </c>
      <c r="E261" s="192">
        <f t="shared" si="321"/>
        <v>0</v>
      </c>
      <c r="F261" s="7">
        <f>D261+E261</f>
        <v>0</v>
      </c>
      <c r="G261" s="192">
        <f>G251+G256</f>
        <v>0</v>
      </c>
      <c r="H261" s="192">
        <f>F261-G261</f>
        <v>0</v>
      </c>
      <c r="I261" s="188" t="e">
        <f>G261/F261</f>
        <v>#DIV/0!</v>
      </c>
      <c r="J261" s="240"/>
      <c r="K261" s="192">
        <f>K251+K256</f>
        <v>0</v>
      </c>
      <c r="L261" s="57" t="e">
        <f t="shared" si="316"/>
        <v>#DIV/0!</v>
      </c>
      <c r="M261" s="7">
        <f>K261+G261</f>
        <v>0</v>
      </c>
      <c r="N261" s="7">
        <f>H261-K261</f>
        <v>0</v>
      </c>
      <c r="O261" s="57" t="e">
        <f>M261/F261</f>
        <v>#DIV/0!</v>
      </c>
      <c r="Q261" s="7">
        <f t="shared" si="318"/>
        <v>0</v>
      </c>
      <c r="R261" s="7">
        <f t="shared" si="318"/>
        <v>0</v>
      </c>
      <c r="S261" s="59">
        <f t="shared" si="322"/>
        <v>0</v>
      </c>
      <c r="T261" s="57" t="e">
        <f t="shared" ref="T261" si="323">+M261/(Q261+F261+R261)</f>
        <v>#DIV/0!</v>
      </c>
      <c r="V261" s="7">
        <f>V251+V256</f>
        <v>0</v>
      </c>
      <c r="W261" s="7">
        <f t="shared" si="319"/>
        <v>0</v>
      </c>
      <c r="X261" s="7">
        <f t="shared" si="319"/>
        <v>0</v>
      </c>
      <c r="Y261" s="45"/>
      <c r="Z261" s="7">
        <f>Z251+Z256</f>
        <v>0</v>
      </c>
      <c r="AA261" s="7">
        <f t="shared" si="320"/>
        <v>0</v>
      </c>
      <c r="AB261" s="7">
        <f t="shared" si="320"/>
        <v>0</v>
      </c>
    </row>
    <row r="262" spans="1:28" x14ac:dyDescent="0.25">
      <c r="A262" s="68"/>
      <c r="B262" s="69"/>
      <c r="C262" s="6"/>
      <c r="D262" s="187"/>
      <c r="E262" s="187"/>
      <c r="F262" s="51"/>
      <c r="G262" s="189"/>
      <c r="H262" s="189"/>
      <c r="I262" s="188"/>
      <c r="J262" s="240"/>
      <c r="K262" s="189"/>
      <c r="L262" s="50"/>
      <c r="M262" s="51"/>
      <c r="N262" s="51"/>
      <c r="O262" s="52"/>
      <c r="Q262" s="6"/>
      <c r="R262" s="6"/>
      <c r="S262" s="51"/>
      <c r="T262" s="54"/>
      <c r="V262" s="6"/>
      <c r="W262" s="6"/>
      <c r="X262" s="6"/>
      <c r="Y262" s="51"/>
      <c r="Z262" s="6"/>
      <c r="AA262" s="6"/>
      <c r="AB262" s="6"/>
    </row>
    <row r="263" spans="1:28" x14ac:dyDescent="0.25">
      <c r="A263" s="68"/>
      <c r="B263" s="69"/>
      <c r="C263" s="6"/>
      <c r="D263" s="187"/>
      <c r="E263" s="187"/>
      <c r="F263" s="51"/>
      <c r="G263" s="189"/>
      <c r="H263" s="189"/>
      <c r="I263" s="188"/>
      <c r="J263" s="240"/>
      <c r="K263" s="189"/>
      <c r="L263" s="50"/>
      <c r="M263" s="51"/>
      <c r="N263" s="51"/>
      <c r="O263" s="52"/>
      <c r="Q263" s="6"/>
      <c r="R263" s="6"/>
      <c r="S263" s="51"/>
      <c r="T263" s="54"/>
      <c r="V263" s="6"/>
      <c r="W263" s="6"/>
      <c r="X263" s="6"/>
      <c r="Y263" s="51"/>
      <c r="Z263" s="6"/>
      <c r="AA263" s="6"/>
      <c r="AB263" s="6"/>
    </row>
    <row r="264" spans="1:28" s="24" customFormat="1" x14ac:dyDescent="0.25">
      <c r="A264" s="71" t="s">
        <v>121</v>
      </c>
      <c r="B264" s="49"/>
      <c r="C264" s="7">
        <f>SUM(C265:C268)</f>
        <v>12098093.025999993</v>
      </c>
      <c r="D264" s="192">
        <f>SUM(D265:D268)</f>
        <v>20375540</v>
      </c>
      <c r="E264" s="192">
        <f>SUM(E265:E268)</f>
        <v>88883630.140000001</v>
      </c>
      <c r="F264" s="7">
        <f>D264+E264</f>
        <v>109259170.14</v>
      </c>
      <c r="G264" s="192">
        <f>SUM(G265:G268)</f>
        <v>51307134.769999996</v>
      </c>
      <c r="H264" s="192">
        <f>F264-G264</f>
        <v>57952035.370000005</v>
      </c>
      <c r="I264" s="174">
        <f>G264/F264</f>
        <v>0.46959110804390369</v>
      </c>
      <c r="J264" s="192">
        <f>SUM(J265:J268)</f>
        <v>35138607.879999995</v>
      </c>
      <c r="K264" s="192">
        <f>SUM(K265:K268)</f>
        <v>2686325.9900000007</v>
      </c>
      <c r="L264" s="57">
        <f t="shared" ref="L264:L268" si="324">(K264+J264)/F264</f>
        <v>0.3461945923763905</v>
      </c>
      <c r="M264" s="7">
        <f>K264+G264</f>
        <v>53993460.759999998</v>
      </c>
      <c r="N264" s="7">
        <f>H264-K264</f>
        <v>55265709.380000003</v>
      </c>
      <c r="O264" s="57">
        <f>M264/F264</f>
        <v>0.49417784054935709</v>
      </c>
      <c r="Q264" s="7">
        <f>SUM(Q265:Q268)</f>
        <v>0</v>
      </c>
      <c r="R264" s="7">
        <f>SUM(R265:R268)</f>
        <v>0</v>
      </c>
      <c r="S264" s="59">
        <f>+N264+C264+Q264+R264</f>
        <v>67363802.405999988</v>
      </c>
      <c r="T264" s="57">
        <f t="shared" ref="T264:T274" si="325">+M264/(Q264+F264+R264+C264)</f>
        <v>0.44491330268501844</v>
      </c>
      <c r="V264" s="7">
        <f>SUM(V265:V268)</f>
        <v>0</v>
      </c>
      <c r="W264" s="7">
        <f>SUM(W265:W268)</f>
        <v>20044831</v>
      </c>
      <c r="X264" s="7">
        <f>SUM(X265:X268)</f>
        <v>0</v>
      </c>
      <c r="Y264" s="45"/>
      <c r="Z264" s="7">
        <f>SUM(Z265:Z268)</f>
        <v>0</v>
      </c>
      <c r="AA264" s="7">
        <f>SUM(AA265:AA268)</f>
        <v>0</v>
      </c>
      <c r="AB264" s="7">
        <f>SUM(AB265:AB268)</f>
        <v>0</v>
      </c>
    </row>
    <row r="265" spans="1:28" s="24" customFormat="1" x14ac:dyDescent="0.25">
      <c r="A265" s="48" t="s">
        <v>31</v>
      </c>
      <c r="B265" s="49"/>
      <c r="C265" s="7">
        <f>April!N265</f>
        <v>4778348.9360000007</v>
      </c>
      <c r="D265" s="192">
        <f t="shared" ref="C265:E266" si="326">D259+D239+D224+D179+D87</f>
        <v>0</v>
      </c>
      <c r="E265" s="192">
        <f t="shared" si="326"/>
        <v>0</v>
      </c>
      <c r="F265" s="7">
        <f>D265+E265</f>
        <v>0</v>
      </c>
      <c r="G265" s="192">
        <f>G259+G239+G224+G179+G87</f>
        <v>24321491.839999996</v>
      </c>
      <c r="H265" s="192">
        <f>F265-G265</f>
        <v>-24321491.839999996</v>
      </c>
      <c r="I265" s="174" t="e">
        <f>G265/F265</f>
        <v>#DIV/0!</v>
      </c>
      <c r="J265" s="192">
        <f>J259+J239+J224+J179+J87</f>
        <v>0</v>
      </c>
      <c r="K265" s="192">
        <f>K259+K239+K224+K179+K87</f>
        <v>95321.74</v>
      </c>
      <c r="L265" s="57" t="e">
        <f t="shared" si="324"/>
        <v>#DIV/0!</v>
      </c>
      <c r="M265" s="7">
        <f>K265+G265</f>
        <v>24416813.579999994</v>
      </c>
      <c r="N265" s="7">
        <f>H265-K265</f>
        <v>-24416813.579999994</v>
      </c>
      <c r="O265" s="57" t="e">
        <f>M265/F265</f>
        <v>#DIV/0!</v>
      </c>
      <c r="Q265" s="7">
        <f>Q259+Q239+Q224+Q179+Q87</f>
        <v>0</v>
      </c>
      <c r="R265" s="7">
        <f>R259+R239+R224+R179+R87</f>
        <v>0</v>
      </c>
      <c r="S265" s="59">
        <f>+N265+C265+Q265+R265</f>
        <v>-19638464.643999994</v>
      </c>
      <c r="T265" s="57">
        <f t="shared" si="325"/>
        <v>5.1098850056855687</v>
      </c>
      <c r="V265" s="7">
        <f t="shared" ref="V265:X266" si="327">V259+V239+V224+V179+V87</f>
        <v>0</v>
      </c>
      <c r="W265" s="7">
        <f t="shared" si="327"/>
        <v>8789000</v>
      </c>
      <c r="X265" s="7">
        <f t="shared" si="327"/>
        <v>0</v>
      </c>
      <c r="Y265" s="45"/>
      <c r="Z265" s="7">
        <f t="shared" ref="Z265:AB266" si="328">Z259+Z239+Z224+Z179+Z87</f>
        <v>0</v>
      </c>
      <c r="AA265" s="7">
        <f t="shared" si="328"/>
        <v>0</v>
      </c>
      <c r="AB265" s="7">
        <f t="shared" si="328"/>
        <v>0</v>
      </c>
    </row>
    <row r="266" spans="1:28" s="24" customFormat="1" x14ac:dyDescent="0.25">
      <c r="A266" s="48" t="s">
        <v>32</v>
      </c>
      <c r="B266" s="49"/>
      <c r="C266" s="7">
        <f>April!N266</f>
        <v>7319744.0899999924</v>
      </c>
      <c r="D266" s="192">
        <f t="shared" si="326"/>
        <v>20375540</v>
      </c>
      <c r="E266" s="192">
        <f t="shared" si="326"/>
        <v>88883630.140000001</v>
      </c>
      <c r="F266" s="7">
        <f>D266+E266</f>
        <v>109259170.14</v>
      </c>
      <c r="G266" s="192">
        <f>G260+G240+G225+G180+G88</f>
        <v>26985642.93</v>
      </c>
      <c r="H266" s="192">
        <f>F266-G266</f>
        <v>82273527.210000008</v>
      </c>
      <c r="I266" s="174">
        <f>G266/F266</f>
        <v>0.24698744183597365</v>
      </c>
      <c r="J266" s="192">
        <f>J260+J240+J225+J180+J88</f>
        <v>35138607.879999995</v>
      </c>
      <c r="K266" s="192">
        <f>K260+K240+K225+K180+K88</f>
        <v>2591004.2500000005</v>
      </c>
      <c r="L266" s="57">
        <f t="shared" si="324"/>
        <v>0.34532215540036498</v>
      </c>
      <c r="M266" s="7">
        <f>K266+G266</f>
        <v>29576647.18</v>
      </c>
      <c r="N266" s="7">
        <f>H266-K266</f>
        <v>79682522.960000008</v>
      </c>
      <c r="O266" s="57">
        <f>M266/F266</f>
        <v>0.27070173736540154</v>
      </c>
      <c r="Q266" s="7">
        <f>Q260+Q240+Q225+Q180+Q88</f>
        <v>0</v>
      </c>
      <c r="R266" s="7">
        <f>R260+R240+R225+R180+R88</f>
        <v>0</v>
      </c>
      <c r="S266" s="59">
        <f t="shared" ref="S266:S268" si="329">+N266+C266+Q266+R266</f>
        <v>87002267.049999997</v>
      </c>
      <c r="T266" s="57">
        <f t="shared" si="325"/>
        <v>0.2537049463477406</v>
      </c>
      <c r="V266" s="7">
        <f t="shared" si="327"/>
        <v>0</v>
      </c>
      <c r="W266" s="7">
        <f t="shared" si="327"/>
        <v>11255831</v>
      </c>
      <c r="X266" s="7">
        <f t="shared" si="327"/>
        <v>0</v>
      </c>
      <c r="Y266" s="45"/>
      <c r="Z266" s="7">
        <f t="shared" si="328"/>
        <v>0</v>
      </c>
      <c r="AA266" s="7">
        <f t="shared" si="328"/>
        <v>0</v>
      </c>
      <c r="AB266" s="7">
        <f t="shared" si="328"/>
        <v>0</v>
      </c>
    </row>
    <row r="267" spans="1:28" s="24" customFormat="1" hidden="1" x14ac:dyDescent="0.25">
      <c r="A267" s="48" t="s">
        <v>53</v>
      </c>
      <c r="B267" s="49"/>
      <c r="C267" s="7">
        <f>+C181++C89</f>
        <v>0</v>
      </c>
      <c r="D267" s="192">
        <f>+D181++D89</f>
        <v>0</v>
      </c>
      <c r="E267" s="192">
        <f>+E181++E89</f>
        <v>0</v>
      </c>
      <c r="F267" s="7">
        <f>D267+E267</f>
        <v>0</v>
      </c>
      <c r="G267" s="192">
        <f>+G181++G89</f>
        <v>0</v>
      </c>
      <c r="H267" s="192">
        <f>F267-G267</f>
        <v>0</v>
      </c>
      <c r="I267" s="174" t="e">
        <f>G267/F267</f>
        <v>#DIV/0!</v>
      </c>
      <c r="J267" s="192">
        <f>+J181++J89</f>
        <v>0</v>
      </c>
      <c r="K267" s="192">
        <f>+K181++K89</f>
        <v>0</v>
      </c>
      <c r="L267" s="57" t="e">
        <f t="shared" si="324"/>
        <v>#DIV/0!</v>
      </c>
      <c r="M267" s="7">
        <f>K267+G267</f>
        <v>0</v>
      </c>
      <c r="N267" s="7">
        <f>H267-K267</f>
        <v>0</v>
      </c>
      <c r="O267" s="57" t="e">
        <f>M267/F267</f>
        <v>#DIV/0!</v>
      </c>
      <c r="Q267" s="7">
        <f>+Q181++Q89</f>
        <v>0</v>
      </c>
      <c r="R267" s="7">
        <f>+R181++R89</f>
        <v>0</v>
      </c>
      <c r="S267" s="59">
        <f t="shared" si="329"/>
        <v>0</v>
      </c>
      <c r="T267" s="57" t="e">
        <f t="shared" si="325"/>
        <v>#DIV/0!</v>
      </c>
      <c r="V267" s="7">
        <f>+V181++V89</f>
        <v>0</v>
      </c>
      <c r="W267" s="7">
        <f>+W181++W89</f>
        <v>0</v>
      </c>
      <c r="X267" s="7">
        <f>+X181++X89</f>
        <v>0</v>
      </c>
      <c r="Y267" s="45"/>
      <c r="Z267" s="7">
        <f>+Z181++Z89</f>
        <v>0</v>
      </c>
      <c r="AA267" s="7">
        <f>+AA181++AA89</f>
        <v>0</v>
      </c>
      <c r="AB267" s="7">
        <f>+AB181++AB89</f>
        <v>0</v>
      </c>
    </row>
    <row r="268" spans="1:28" s="24" customFormat="1" hidden="1" x14ac:dyDescent="0.25">
      <c r="A268" s="48" t="s">
        <v>33</v>
      </c>
      <c r="B268" s="49"/>
      <c r="C268" s="7">
        <f>C261+C241+C226+C182+C90</f>
        <v>0</v>
      </c>
      <c r="D268" s="192">
        <f>D261+D241+D226+D182+D90</f>
        <v>0</v>
      </c>
      <c r="E268" s="192">
        <f>E261+E241+E226+E182+E90</f>
        <v>0</v>
      </c>
      <c r="F268" s="7">
        <f>D268+E268</f>
        <v>0</v>
      </c>
      <c r="G268" s="192">
        <f>G261+G241+G226+G182+G90</f>
        <v>0</v>
      </c>
      <c r="H268" s="192">
        <f>F268-G268</f>
        <v>0</v>
      </c>
      <c r="I268" s="174" t="e">
        <f>G268/F268</f>
        <v>#DIV/0!</v>
      </c>
      <c r="J268" s="192">
        <f>J261+J241+J226+J182+J90</f>
        <v>0</v>
      </c>
      <c r="K268" s="192">
        <f>K261+K241+K226+K182+K90</f>
        <v>0</v>
      </c>
      <c r="L268" s="57" t="e">
        <f t="shared" si="324"/>
        <v>#DIV/0!</v>
      </c>
      <c r="M268" s="7">
        <f>K268+G268</f>
        <v>0</v>
      </c>
      <c r="N268" s="7">
        <f>H268-K268</f>
        <v>0</v>
      </c>
      <c r="O268" s="57" t="e">
        <f>M268/F268</f>
        <v>#DIV/0!</v>
      </c>
      <c r="Q268" s="7">
        <f>Q261+Q241+Q226+Q182+Q90</f>
        <v>0</v>
      </c>
      <c r="R268" s="7">
        <f>R261+R241+R226+R182+R90</f>
        <v>0</v>
      </c>
      <c r="S268" s="59">
        <f t="shared" si="329"/>
        <v>0</v>
      </c>
      <c r="T268" s="57" t="e">
        <f t="shared" si="325"/>
        <v>#DIV/0!</v>
      </c>
      <c r="V268" s="7">
        <f>V261+V241+V226+V182+V90</f>
        <v>0</v>
      </c>
      <c r="W268" s="7">
        <f>W261+W241+W226+W182+W90</f>
        <v>0</v>
      </c>
      <c r="X268" s="7">
        <f>X261+X241+X226+X182+X90</f>
        <v>0</v>
      </c>
      <c r="Y268" s="45"/>
      <c r="Z268" s="7">
        <f>Z261+Z241+Z226+Z182+Z90</f>
        <v>0</v>
      </c>
      <c r="AA268" s="7">
        <f>AA261+AA241+AA226+AA182+AA90</f>
        <v>0</v>
      </c>
      <c r="AB268" s="7">
        <f>AB261+AB241+AB226+AB182+AB90</f>
        <v>0</v>
      </c>
    </row>
    <row r="269" spans="1:28" x14ac:dyDescent="0.25">
      <c r="A269" s="68"/>
      <c r="B269" s="69"/>
      <c r="C269" s="6"/>
      <c r="D269" s="187"/>
      <c r="E269" s="187"/>
      <c r="F269" s="51"/>
      <c r="G269" s="189"/>
      <c r="H269" s="189"/>
      <c r="I269" s="188"/>
      <c r="J269" s="240"/>
      <c r="K269" s="189"/>
      <c r="L269" s="50"/>
      <c r="M269" s="51"/>
      <c r="N269" s="51"/>
      <c r="O269" s="52"/>
      <c r="Q269" s="6"/>
      <c r="R269" s="6"/>
      <c r="S269" s="51"/>
      <c r="T269" s="54"/>
      <c r="V269" s="6"/>
      <c r="W269" s="6"/>
      <c r="X269" s="6"/>
      <c r="Y269" s="51"/>
      <c r="Z269" s="6"/>
      <c r="AA269" s="6"/>
      <c r="AB269" s="6"/>
    </row>
    <row r="270" spans="1:28" s="24" customFormat="1" x14ac:dyDescent="0.25">
      <c r="A270" s="71" t="s">
        <v>122</v>
      </c>
      <c r="B270" s="49"/>
      <c r="C270" s="7">
        <f>SUM(C271:C274)</f>
        <v>20451089.935999997</v>
      </c>
      <c r="D270" s="192">
        <f>SUM(D271:D274)</f>
        <v>21991000</v>
      </c>
      <c r="E270" s="192">
        <f>SUM(E271:E274)</f>
        <v>93309647.140000001</v>
      </c>
      <c r="F270" s="7">
        <f>D270+E270</f>
        <v>115300647.14</v>
      </c>
      <c r="G270" s="192">
        <f>SUM(G271:G274)</f>
        <v>55788683.509999998</v>
      </c>
      <c r="H270" s="192">
        <f>F270-G270</f>
        <v>59511963.630000003</v>
      </c>
      <c r="I270" s="174">
        <f>G270/F270</f>
        <v>0.48385403632869844</v>
      </c>
      <c r="J270" s="192">
        <f>SUM(J271:J274)</f>
        <v>35374518.819999993</v>
      </c>
      <c r="K270" s="192">
        <f>SUM(K271:K274)</f>
        <v>5232932.37</v>
      </c>
      <c r="L270" s="57">
        <f>(K270+J270)/F270</f>
        <v>0.35218753924853285</v>
      </c>
      <c r="M270" s="7">
        <f>K270+G270+J270</f>
        <v>96396134.699999988</v>
      </c>
      <c r="N270" s="7">
        <f>H270-K270-J270</f>
        <v>18904512.440000013</v>
      </c>
      <c r="O270" s="72">
        <f>M270/F270</f>
        <v>0.83604157557723124</v>
      </c>
      <c r="Q270" s="7">
        <f>SUM(Q271:Q274)</f>
        <v>0</v>
      </c>
      <c r="R270" s="7">
        <f>SUM(R271:R274)</f>
        <v>0</v>
      </c>
      <c r="S270" s="59">
        <f>+N270+C270+Q270+R270</f>
        <v>39355602.376000009</v>
      </c>
      <c r="T270" s="57">
        <f t="shared" si="325"/>
        <v>0.71009135335066131</v>
      </c>
      <c r="V270" s="7">
        <f>SUM(V271:V274)</f>
        <v>0</v>
      </c>
      <c r="W270" s="7">
        <f>SUM(W271:W274)</f>
        <v>21091000</v>
      </c>
      <c r="X270" s="7">
        <f>SUM(X271:X274)</f>
        <v>0</v>
      </c>
      <c r="Y270" s="45"/>
      <c r="Z270" s="7">
        <f>SUM(Z271:Z274)</f>
        <v>0</v>
      </c>
      <c r="AA270" s="7">
        <f>SUM(AA271:AA274)</f>
        <v>0</v>
      </c>
      <c r="AB270" s="7">
        <f>SUM(AB271:AB274)</f>
        <v>0</v>
      </c>
    </row>
    <row r="271" spans="1:28" s="24" customFormat="1" x14ac:dyDescent="0.25">
      <c r="A271" s="48" t="s">
        <v>31</v>
      </c>
      <c r="B271" s="49"/>
      <c r="C271" s="7">
        <f>April!N271</f>
        <v>4872898.9060000014</v>
      </c>
      <c r="D271" s="192">
        <f t="shared" ref="C271:E272" si="330">+D23+D61+D265</f>
        <v>557000</v>
      </c>
      <c r="E271" s="192">
        <f t="shared" si="330"/>
        <v>0</v>
      </c>
      <c r="F271" s="7">
        <f>D271+E271</f>
        <v>557000</v>
      </c>
      <c r="G271" s="192">
        <f>+G23+G61+G265</f>
        <v>24786895.139999997</v>
      </c>
      <c r="H271" s="192">
        <f>F271-G271</f>
        <v>-24229895.139999997</v>
      </c>
      <c r="I271" s="174">
        <f>G271/F271</f>
        <v>44.500709407540391</v>
      </c>
      <c r="J271" s="192">
        <f>+J23+J61+J265</f>
        <v>0</v>
      </c>
      <c r="K271" s="192">
        <f>+K23+K61+K265</f>
        <v>96913.71</v>
      </c>
      <c r="L271" s="57">
        <f t="shared" ref="L271:L274" si="331">(K271+J271)/F271</f>
        <v>0.17399229802513466</v>
      </c>
      <c r="M271" s="7">
        <f>K271+G271+J271</f>
        <v>24883808.849999998</v>
      </c>
      <c r="N271" s="7">
        <f t="shared" ref="N271:N274" si="332">H271-K271-J271</f>
        <v>-24326808.849999998</v>
      </c>
      <c r="O271" s="72">
        <f>M271/F271</f>
        <v>44.674701705565525</v>
      </c>
      <c r="Q271" s="7">
        <f>+Q23+Q61+Q265</f>
        <v>0</v>
      </c>
      <c r="R271" s="7">
        <f>+R23+R61+R265</f>
        <v>0</v>
      </c>
      <c r="S271" s="59">
        <f>+N271+C271+Q271+R271</f>
        <v>-19453909.943999998</v>
      </c>
      <c r="T271" s="57">
        <f t="shared" si="325"/>
        <v>4.5827388834999407</v>
      </c>
      <c r="V271" s="7">
        <f t="shared" ref="V271:X272" si="333">+V23+V61+V265</f>
        <v>0</v>
      </c>
      <c r="W271" s="7">
        <f t="shared" si="333"/>
        <v>9232515</v>
      </c>
      <c r="X271" s="7">
        <f t="shared" si="333"/>
        <v>0</v>
      </c>
      <c r="Y271" s="45"/>
      <c r="Z271" s="7">
        <f t="shared" ref="Z271:AB272" si="334">+Z23+Z61+Z265</f>
        <v>0</v>
      </c>
      <c r="AA271" s="7">
        <f t="shared" si="334"/>
        <v>0</v>
      </c>
      <c r="AB271" s="7">
        <f t="shared" si="334"/>
        <v>0</v>
      </c>
    </row>
    <row r="272" spans="1:28" s="24" customFormat="1" x14ac:dyDescent="0.25">
      <c r="A272" s="48" t="s">
        <v>32</v>
      </c>
      <c r="B272" s="49"/>
      <c r="C272" s="7">
        <f>April!N272</f>
        <v>15578191.029999994</v>
      </c>
      <c r="D272" s="192">
        <f t="shared" si="330"/>
        <v>21434000</v>
      </c>
      <c r="E272" s="192">
        <f t="shared" si="330"/>
        <v>93309647.140000001</v>
      </c>
      <c r="F272" s="7">
        <f>D272+E272</f>
        <v>114743647.14</v>
      </c>
      <c r="G272" s="192">
        <f>+G24+G62+G266</f>
        <v>31001788.370000001</v>
      </c>
      <c r="H272" s="192">
        <f>F272-G272</f>
        <v>83741858.769999996</v>
      </c>
      <c r="I272" s="174">
        <f>G272/F272</f>
        <v>0.27018304841029128</v>
      </c>
      <c r="J272" s="192">
        <f>+J24+J62+J266</f>
        <v>35374518.819999993</v>
      </c>
      <c r="K272" s="192">
        <f>+K24+K62+K266</f>
        <v>5136018.66</v>
      </c>
      <c r="L272" s="57">
        <f t="shared" si="331"/>
        <v>0.35305255227396276</v>
      </c>
      <c r="M272" s="7">
        <f t="shared" ref="M272:M274" si="335">K272+G272+J272</f>
        <v>71512325.849999994</v>
      </c>
      <c r="N272" s="7">
        <f t="shared" si="332"/>
        <v>43231321.290000007</v>
      </c>
      <c r="O272" s="72">
        <f>M272/F272</f>
        <v>0.6232356006842541</v>
      </c>
      <c r="Q272" s="7">
        <f>+Q24+Q62+Q266</f>
        <v>0</v>
      </c>
      <c r="R272" s="7">
        <f>+R24+R62+R266</f>
        <v>0</v>
      </c>
      <c r="S272" s="59">
        <f t="shared" ref="S272:S274" si="336">+N272+C272+Q272+R272</f>
        <v>58809512.32</v>
      </c>
      <c r="T272" s="57">
        <f t="shared" si="325"/>
        <v>0.54873631966973047</v>
      </c>
      <c r="V272" s="7">
        <f t="shared" si="333"/>
        <v>0</v>
      </c>
      <c r="W272" s="7">
        <f t="shared" si="333"/>
        <v>11858485</v>
      </c>
      <c r="X272" s="7">
        <f t="shared" si="333"/>
        <v>0</v>
      </c>
      <c r="Y272" s="45"/>
      <c r="Z272" s="7">
        <f t="shared" si="334"/>
        <v>0</v>
      </c>
      <c r="AA272" s="7">
        <f t="shared" si="334"/>
        <v>0</v>
      </c>
      <c r="AB272" s="7">
        <f t="shared" si="334"/>
        <v>0</v>
      </c>
    </row>
    <row r="273" spans="1:28" s="24" customFormat="1" hidden="1" x14ac:dyDescent="0.25">
      <c r="A273" s="48" t="s">
        <v>53</v>
      </c>
      <c r="B273" s="49"/>
      <c r="C273" s="7">
        <f>+C267</f>
        <v>0</v>
      </c>
      <c r="D273" s="192">
        <f>+D267</f>
        <v>0</v>
      </c>
      <c r="E273" s="192">
        <f>+E267</f>
        <v>0</v>
      </c>
      <c r="F273" s="7">
        <f>D273+E273</f>
        <v>0</v>
      </c>
      <c r="G273" s="192">
        <f>+G267</f>
        <v>0</v>
      </c>
      <c r="H273" s="192">
        <f>F273-G273</f>
        <v>0</v>
      </c>
      <c r="I273" s="174" t="e">
        <f>G273/F273</f>
        <v>#DIV/0!</v>
      </c>
      <c r="J273" s="192">
        <f>+J267</f>
        <v>0</v>
      </c>
      <c r="K273" s="192">
        <f>+K267</f>
        <v>0</v>
      </c>
      <c r="L273" s="57" t="e">
        <f t="shared" si="331"/>
        <v>#DIV/0!</v>
      </c>
      <c r="M273" s="7">
        <f t="shared" si="335"/>
        <v>0</v>
      </c>
      <c r="N273" s="7">
        <f t="shared" si="332"/>
        <v>0</v>
      </c>
      <c r="O273" s="72" t="e">
        <f>M273/F273</f>
        <v>#DIV/0!</v>
      </c>
      <c r="Q273" s="7">
        <f>+Q267</f>
        <v>0</v>
      </c>
      <c r="R273" s="7">
        <f>+R267</f>
        <v>0</v>
      </c>
      <c r="S273" s="59">
        <f t="shared" si="336"/>
        <v>0</v>
      </c>
      <c r="T273" s="57" t="e">
        <f t="shared" si="325"/>
        <v>#DIV/0!</v>
      </c>
      <c r="V273" s="7">
        <f>+V267</f>
        <v>0</v>
      </c>
      <c r="W273" s="7">
        <f>+W267</f>
        <v>0</v>
      </c>
      <c r="X273" s="7">
        <f>+X267</f>
        <v>0</v>
      </c>
      <c r="Y273" s="45"/>
      <c r="Z273" s="7">
        <f>+Z267</f>
        <v>0</v>
      </c>
      <c r="AA273" s="7">
        <f>+AA267</f>
        <v>0</v>
      </c>
      <c r="AB273" s="7">
        <f>+AB267</f>
        <v>0</v>
      </c>
    </row>
    <row r="274" spans="1:28" s="24" customFormat="1" hidden="1" x14ac:dyDescent="0.25">
      <c r="A274" s="48" t="s">
        <v>33</v>
      </c>
      <c r="B274" s="49"/>
      <c r="C274" s="7">
        <f>+C25+C63+C268</f>
        <v>0</v>
      </c>
      <c r="D274" s="192">
        <f>+D25+D63+D268</f>
        <v>0</v>
      </c>
      <c r="E274" s="192">
        <f>+E25+E63+E268</f>
        <v>0</v>
      </c>
      <c r="F274" s="7">
        <f>D274+E274</f>
        <v>0</v>
      </c>
      <c r="G274" s="192">
        <f>+G25+G63+G268</f>
        <v>0</v>
      </c>
      <c r="H274" s="192">
        <f>F274-G274</f>
        <v>0</v>
      </c>
      <c r="I274" s="174" t="e">
        <f>G274/F274</f>
        <v>#DIV/0!</v>
      </c>
      <c r="J274" s="192">
        <f>+J25+J63+J268</f>
        <v>0</v>
      </c>
      <c r="K274" s="192">
        <f>+K25+K63+K268</f>
        <v>0</v>
      </c>
      <c r="L274" s="57" t="e">
        <f t="shared" si="331"/>
        <v>#DIV/0!</v>
      </c>
      <c r="M274" s="7">
        <f t="shared" si="335"/>
        <v>0</v>
      </c>
      <c r="N274" s="7">
        <f t="shared" si="332"/>
        <v>0</v>
      </c>
      <c r="O274" s="72" t="e">
        <f>M274/F274</f>
        <v>#DIV/0!</v>
      </c>
      <c r="Q274" s="7">
        <f>+Q25+Q63+Q268</f>
        <v>0</v>
      </c>
      <c r="R274" s="7">
        <f>+R25+R63+R268</f>
        <v>0</v>
      </c>
      <c r="S274" s="59">
        <f t="shared" si="336"/>
        <v>0</v>
      </c>
      <c r="T274" s="57" t="e">
        <f t="shared" si="325"/>
        <v>#DIV/0!</v>
      </c>
      <c r="V274" s="7">
        <f>+V25+V63+V268</f>
        <v>0</v>
      </c>
      <c r="W274" s="7">
        <f>+W25+W63+W268</f>
        <v>0</v>
      </c>
      <c r="X274" s="7">
        <f>+X25+X63+X268</f>
        <v>0</v>
      </c>
      <c r="Y274" s="45"/>
      <c r="Z274" s="7">
        <f>+Z25+Z63+Z268</f>
        <v>0</v>
      </c>
      <c r="AA274" s="7">
        <f>+AA25+AA63+AA268</f>
        <v>0</v>
      </c>
      <c r="AB274" s="7">
        <f>+AB25+AB63+AB268</f>
        <v>0</v>
      </c>
    </row>
    <row r="275" spans="1:28" hidden="1" x14ac:dyDescent="0.25">
      <c r="A275" s="68"/>
      <c r="B275" s="69"/>
      <c r="C275" s="6"/>
      <c r="D275" s="187"/>
      <c r="E275" s="187"/>
      <c r="F275" s="51"/>
      <c r="G275" s="189"/>
      <c r="H275" s="189"/>
      <c r="I275" s="188"/>
      <c r="J275" s="240"/>
      <c r="K275" s="189"/>
      <c r="L275" s="50"/>
      <c r="M275" s="51"/>
      <c r="N275" s="51"/>
      <c r="O275" s="52"/>
      <c r="Q275" s="6"/>
      <c r="R275" s="6"/>
      <c r="S275" s="51"/>
      <c r="T275" s="54"/>
      <c r="V275" s="6"/>
      <c r="W275" s="6"/>
      <c r="X275" s="6"/>
      <c r="Y275" s="51"/>
      <c r="Z275" s="6"/>
      <c r="AA275" s="6"/>
      <c r="AB275" s="6"/>
    </row>
    <row r="276" spans="1:28" hidden="1" x14ac:dyDescent="0.25">
      <c r="A276" s="48" t="s">
        <v>123</v>
      </c>
      <c r="B276" s="69"/>
      <c r="C276" s="6"/>
      <c r="D276" s="187"/>
      <c r="E276" s="187"/>
      <c r="F276" s="51"/>
      <c r="G276" s="189"/>
      <c r="H276" s="189"/>
      <c r="I276" s="188"/>
      <c r="J276" s="240"/>
      <c r="K276" s="189"/>
      <c r="L276" s="50"/>
      <c r="M276" s="51"/>
      <c r="N276" s="51"/>
      <c r="O276" s="52"/>
      <c r="Q276" s="6"/>
      <c r="R276" s="6"/>
      <c r="S276" s="51"/>
      <c r="T276" s="54"/>
      <c r="V276" s="12"/>
      <c r="W276" s="12"/>
      <c r="X276" s="12"/>
      <c r="Y276" s="51"/>
      <c r="Z276" s="12"/>
      <c r="AA276" s="12"/>
      <c r="AB276" s="12"/>
    </row>
    <row r="277" spans="1:28" ht="31.5" hidden="1" customHeight="1" x14ac:dyDescent="0.25">
      <c r="A277" s="73" t="s">
        <v>124</v>
      </c>
      <c r="B277" s="69"/>
      <c r="C277" s="6">
        <f>April!N277</f>
        <v>0</v>
      </c>
      <c r="D277" s="187">
        <f>W277+AA277</f>
        <v>0</v>
      </c>
      <c r="E277" s="187"/>
      <c r="F277" s="7">
        <f>D277+E277</f>
        <v>0</v>
      </c>
      <c r="G277" s="189"/>
      <c r="H277" s="192">
        <f>F277-G277</f>
        <v>0</v>
      </c>
      <c r="I277" s="174" t="e">
        <f t="shared" ref="I277:I279" si="337">G277/F277</f>
        <v>#DIV/0!</v>
      </c>
      <c r="J277" s="245"/>
      <c r="K277" s="189"/>
      <c r="L277" s="57" t="e">
        <f t="shared" ref="L277:L280" si="338">(K277+J277)/F277</f>
        <v>#DIV/0!</v>
      </c>
      <c r="M277" s="7">
        <f>K277+G277+J277</f>
        <v>0</v>
      </c>
      <c r="N277" s="7">
        <f>H277-K277-J277</f>
        <v>0</v>
      </c>
      <c r="O277" s="57" t="e">
        <f t="shared" ref="O277:O280" si="339">M277/F277</f>
        <v>#DIV/0!</v>
      </c>
      <c r="Q277" s="6"/>
      <c r="R277" s="6">
        <f>+X277+AB277</f>
        <v>0</v>
      </c>
      <c r="S277" s="59">
        <f t="shared" ref="S277:S279" si="340">+N277+C277+Q277+R277</f>
        <v>0</v>
      </c>
      <c r="T277" s="57" t="e">
        <f t="shared" ref="T277:T279" si="341">+M277/(Q277+F277+R277+C277)</f>
        <v>#DIV/0!</v>
      </c>
      <c r="V277" s="6"/>
      <c r="W277" s="6"/>
      <c r="X277" s="6"/>
      <c r="Y277" s="51"/>
      <c r="Z277" s="6"/>
      <c r="AA277" s="6"/>
      <c r="AB277" s="6"/>
    </row>
    <row r="278" spans="1:28" ht="31.5" hidden="1" customHeight="1" x14ac:dyDescent="0.25">
      <c r="A278" s="73" t="s">
        <v>125</v>
      </c>
      <c r="B278" s="69"/>
      <c r="C278" s="6">
        <f>April!N278</f>
        <v>0</v>
      </c>
      <c r="D278" s="187">
        <f t="shared" ref="D278:D280" si="342">W278+AA278</f>
        <v>0</v>
      </c>
      <c r="E278" s="187"/>
      <c r="F278" s="7">
        <f>D278+E278</f>
        <v>0</v>
      </c>
      <c r="G278" s="189"/>
      <c r="H278" s="192">
        <f t="shared" ref="H278:H279" si="343">F278-G278</f>
        <v>0</v>
      </c>
      <c r="I278" s="174" t="e">
        <f t="shared" si="337"/>
        <v>#DIV/0!</v>
      </c>
      <c r="J278" s="245"/>
      <c r="K278" s="189"/>
      <c r="L278" s="57" t="e">
        <f t="shared" si="338"/>
        <v>#DIV/0!</v>
      </c>
      <c r="M278" s="7">
        <f t="shared" ref="M278:M280" si="344">K278+G278+J278</f>
        <v>0</v>
      </c>
      <c r="N278" s="7">
        <f t="shared" ref="N278:N280" si="345">H278-K278-J278</f>
        <v>0</v>
      </c>
      <c r="O278" s="57" t="e">
        <f t="shared" si="339"/>
        <v>#DIV/0!</v>
      </c>
      <c r="Q278" s="6"/>
      <c r="R278" s="6">
        <f t="shared" ref="R278:R280" si="346">+X278+AB278</f>
        <v>0</v>
      </c>
      <c r="S278" s="59">
        <f t="shared" si="340"/>
        <v>0</v>
      </c>
      <c r="T278" s="57" t="e">
        <f t="shared" si="341"/>
        <v>#DIV/0!</v>
      </c>
      <c r="V278" s="6"/>
      <c r="W278" s="6"/>
      <c r="X278" s="6"/>
      <c r="Y278" s="51"/>
      <c r="Z278" s="6"/>
      <c r="AA278" s="6"/>
      <c r="AB278" s="6"/>
    </row>
    <row r="279" spans="1:28" ht="30" hidden="1" x14ac:dyDescent="0.25">
      <c r="A279" s="73" t="s">
        <v>126</v>
      </c>
      <c r="B279" s="69"/>
      <c r="C279" s="6">
        <f>April!N279</f>
        <v>0</v>
      </c>
      <c r="D279" s="187">
        <f t="shared" si="342"/>
        <v>0</v>
      </c>
      <c r="E279" s="187"/>
      <c r="F279" s="7">
        <f>D279+E279</f>
        <v>0</v>
      </c>
      <c r="G279" s="189"/>
      <c r="H279" s="192">
        <f t="shared" si="343"/>
        <v>0</v>
      </c>
      <c r="I279" s="174" t="e">
        <f t="shared" si="337"/>
        <v>#DIV/0!</v>
      </c>
      <c r="J279" s="245"/>
      <c r="K279" s="189"/>
      <c r="L279" s="57" t="e">
        <f t="shared" si="338"/>
        <v>#DIV/0!</v>
      </c>
      <c r="M279" s="7">
        <f t="shared" si="344"/>
        <v>0</v>
      </c>
      <c r="N279" s="7">
        <f t="shared" si="345"/>
        <v>0</v>
      </c>
      <c r="O279" s="57" t="e">
        <f t="shared" si="339"/>
        <v>#DIV/0!</v>
      </c>
      <c r="Q279" s="6"/>
      <c r="R279" s="6">
        <f t="shared" si="346"/>
        <v>0</v>
      </c>
      <c r="S279" s="59">
        <f t="shared" si="340"/>
        <v>0</v>
      </c>
      <c r="T279" s="57" t="e">
        <f t="shared" si="341"/>
        <v>#DIV/0!</v>
      </c>
      <c r="V279" s="12"/>
      <c r="W279" s="12"/>
      <c r="X279" s="12"/>
      <c r="Y279" s="51"/>
      <c r="Z279" s="12"/>
      <c r="AA279" s="12"/>
      <c r="AB279" s="12"/>
    </row>
    <row r="280" spans="1:28" hidden="1" x14ac:dyDescent="0.25">
      <c r="A280" s="73" t="s">
        <v>131</v>
      </c>
      <c r="B280" s="69"/>
      <c r="C280" s="6">
        <f>April!N280</f>
        <v>0</v>
      </c>
      <c r="D280" s="187">
        <f t="shared" si="342"/>
        <v>0</v>
      </c>
      <c r="E280" s="187"/>
      <c r="F280" s="7">
        <f>D280+E280</f>
        <v>0</v>
      </c>
      <c r="G280" s="187"/>
      <c r="H280" s="192">
        <f t="shared" ref="H280" si="347">F280-G280</f>
        <v>0</v>
      </c>
      <c r="I280" s="174" t="e">
        <f t="shared" ref="I280" si="348">G280/F280</f>
        <v>#DIV/0!</v>
      </c>
      <c r="J280" s="245"/>
      <c r="K280" s="230"/>
      <c r="L280" s="57" t="e">
        <f t="shared" si="338"/>
        <v>#DIV/0!</v>
      </c>
      <c r="M280" s="7">
        <f t="shared" si="344"/>
        <v>0</v>
      </c>
      <c r="N280" s="7">
        <f t="shared" si="345"/>
        <v>0</v>
      </c>
      <c r="O280" s="57" t="e">
        <f t="shared" si="339"/>
        <v>#DIV/0!</v>
      </c>
      <c r="Q280" s="6"/>
      <c r="R280" s="6">
        <f t="shared" si="346"/>
        <v>0</v>
      </c>
      <c r="S280" s="59">
        <f t="shared" ref="S280" si="349">+N280+C280+Q280+R280</f>
        <v>0</v>
      </c>
      <c r="T280" s="57" t="e">
        <f t="shared" ref="T280" si="350">+M280/(Q280+F280+R280+C280)</f>
        <v>#DIV/0!</v>
      </c>
      <c r="V280" s="6"/>
      <c r="W280" s="6"/>
      <c r="X280" s="6"/>
      <c r="Y280" s="51"/>
      <c r="Z280" s="6"/>
      <c r="AA280" s="6"/>
      <c r="AB280" s="6"/>
    </row>
    <row r="281" spans="1:28" hidden="1" x14ac:dyDescent="0.25">
      <c r="A281" s="73"/>
      <c r="B281" s="69"/>
      <c r="C281" s="6"/>
      <c r="D281" s="187"/>
      <c r="E281" s="187"/>
      <c r="F281" s="7"/>
      <c r="G281" s="187"/>
      <c r="H281" s="192"/>
      <c r="I281" s="174"/>
      <c r="J281" s="245"/>
      <c r="K281" s="187"/>
      <c r="L281" s="57"/>
      <c r="M281" s="7"/>
      <c r="N281" s="7"/>
      <c r="O281" s="57"/>
      <c r="Q281" s="6"/>
      <c r="R281" s="6"/>
      <c r="S281" s="59"/>
      <c r="T281" s="57"/>
      <c r="V281" s="6"/>
      <c r="W281" s="6"/>
      <c r="X281" s="6"/>
      <c r="Y281" s="51"/>
      <c r="Z281" s="6"/>
      <c r="AA281" s="6"/>
      <c r="AB281" s="6"/>
    </row>
    <row r="282" spans="1:28" hidden="1" x14ac:dyDescent="0.25">
      <c r="A282" s="73"/>
      <c r="B282" s="69"/>
      <c r="C282" s="6"/>
      <c r="D282" s="187"/>
      <c r="E282" s="187"/>
      <c r="F282" s="7"/>
      <c r="G282" s="187"/>
      <c r="H282" s="192"/>
      <c r="I282" s="174"/>
      <c r="J282" s="245"/>
      <c r="K282" s="230"/>
      <c r="L282" s="57"/>
      <c r="M282" s="7"/>
      <c r="N282" s="7"/>
      <c r="O282" s="57"/>
      <c r="Q282" s="6"/>
      <c r="R282" s="6"/>
      <c r="S282" s="59"/>
      <c r="T282" s="57"/>
      <c r="V282" s="6"/>
      <c r="W282" s="6"/>
      <c r="X282" s="6"/>
      <c r="Y282" s="51"/>
      <c r="Z282" s="6"/>
      <c r="AA282" s="6"/>
      <c r="AB282" s="6"/>
    </row>
    <row r="283" spans="1:28" hidden="1" x14ac:dyDescent="0.25">
      <c r="A283" s="73"/>
      <c r="B283" s="69"/>
      <c r="C283" s="6"/>
      <c r="D283" s="187"/>
      <c r="E283" s="187"/>
      <c r="F283" s="7"/>
      <c r="G283" s="187"/>
      <c r="H283" s="192"/>
      <c r="I283" s="174"/>
      <c r="J283" s="245"/>
      <c r="K283" s="230"/>
      <c r="L283" s="57"/>
      <c r="M283" s="7"/>
      <c r="N283" s="7"/>
      <c r="O283" s="57"/>
      <c r="Q283" s="6"/>
      <c r="R283" s="6"/>
      <c r="S283" s="59"/>
      <c r="T283" s="57"/>
      <c r="V283" s="6"/>
      <c r="W283" s="6"/>
      <c r="X283" s="6"/>
      <c r="Y283" s="51"/>
      <c r="Z283" s="6"/>
      <c r="AA283" s="6"/>
      <c r="AB283" s="6"/>
    </row>
    <row r="284" spans="1:28" hidden="1" x14ac:dyDescent="0.25">
      <c r="A284" s="73"/>
      <c r="B284" s="69"/>
      <c r="C284" s="6"/>
      <c r="D284" s="187"/>
      <c r="E284" s="187"/>
      <c r="F284" s="7"/>
      <c r="G284" s="187"/>
      <c r="H284" s="192"/>
      <c r="I284" s="174"/>
      <c r="J284" s="245"/>
      <c r="K284" s="230"/>
      <c r="L284" s="57"/>
      <c r="M284" s="7"/>
      <c r="N284" s="7"/>
      <c r="O284" s="57"/>
      <c r="Q284" s="6"/>
      <c r="R284" s="6"/>
      <c r="S284" s="59"/>
      <c r="T284" s="57"/>
      <c r="V284" s="6"/>
      <c r="W284" s="6"/>
      <c r="X284" s="6"/>
      <c r="Y284" s="51"/>
      <c r="Z284" s="6"/>
      <c r="AA284" s="6"/>
      <c r="AB284" s="6"/>
    </row>
    <row r="285" spans="1:28" hidden="1" x14ac:dyDescent="0.25">
      <c r="A285" s="73"/>
      <c r="B285" s="69"/>
      <c r="C285" s="6"/>
      <c r="D285" s="187"/>
      <c r="E285" s="187"/>
      <c r="F285" s="7"/>
      <c r="G285" s="187"/>
      <c r="H285" s="192"/>
      <c r="I285" s="174"/>
      <c r="J285" s="245"/>
      <c r="K285" s="230"/>
      <c r="L285" s="57"/>
      <c r="M285" s="7"/>
      <c r="N285" s="7"/>
      <c r="O285" s="57"/>
      <c r="Q285" s="6"/>
      <c r="R285" s="6"/>
      <c r="S285" s="59"/>
      <c r="T285" s="57"/>
      <c r="V285" s="6"/>
      <c r="W285" s="6"/>
      <c r="X285" s="6"/>
      <c r="Y285" s="51"/>
      <c r="Z285" s="6"/>
      <c r="AA285" s="6"/>
      <c r="AB285" s="6"/>
    </row>
    <row r="286" spans="1:28" hidden="1" x14ac:dyDescent="0.25">
      <c r="A286" s="73"/>
      <c r="B286" s="69"/>
      <c r="C286" s="6"/>
      <c r="D286" s="187"/>
      <c r="E286" s="187"/>
      <c r="F286" s="7"/>
      <c r="G286" s="187"/>
      <c r="H286" s="192"/>
      <c r="I286" s="174"/>
      <c r="J286" s="245"/>
      <c r="K286" s="189"/>
      <c r="L286" s="57"/>
      <c r="M286" s="7"/>
      <c r="N286" s="7"/>
      <c r="O286" s="57"/>
      <c r="Q286" s="6"/>
      <c r="R286" s="6"/>
      <c r="S286" s="59"/>
      <c r="T286" s="57"/>
      <c r="V286" s="6"/>
      <c r="W286" s="6"/>
      <c r="X286" s="6"/>
      <c r="Y286" s="51"/>
      <c r="Z286" s="6"/>
      <c r="AA286" s="6"/>
      <c r="AB286" s="6"/>
    </row>
    <row r="287" spans="1:28" hidden="1" x14ac:dyDescent="0.25">
      <c r="A287" s="73"/>
      <c r="B287" s="69"/>
      <c r="C287" s="6"/>
      <c r="D287" s="187"/>
      <c r="E287" s="187"/>
      <c r="F287" s="7"/>
      <c r="G287" s="189"/>
      <c r="H287" s="192"/>
      <c r="I287" s="174"/>
      <c r="J287" s="245"/>
      <c r="K287" s="187"/>
      <c r="L287" s="57"/>
      <c r="M287" s="7"/>
      <c r="N287" s="7"/>
      <c r="O287" s="57"/>
      <c r="Q287" s="6"/>
      <c r="R287" s="6"/>
      <c r="S287" s="59"/>
      <c r="T287" s="57"/>
      <c r="V287" s="6"/>
      <c r="W287" s="6"/>
      <c r="X287" s="6"/>
      <c r="Y287" s="51"/>
      <c r="Z287" s="6"/>
      <c r="AA287" s="6"/>
      <c r="AB287" s="6"/>
    </row>
    <row r="288" spans="1:28" hidden="1" x14ac:dyDescent="0.25">
      <c r="A288" s="73"/>
      <c r="B288" s="69"/>
      <c r="C288" s="6"/>
      <c r="D288" s="187"/>
      <c r="E288" s="187"/>
      <c r="F288" s="7"/>
      <c r="G288" s="189"/>
      <c r="H288" s="192"/>
      <c r="I288" s="174"/>
      <c r="J288" s="245"/>
      <c r="K288" s="187"/>
      <c r="L288" s="57"/>
      <c r="M288" s="7"/>
      <c r="N288" s="7"/>
      <c r="O288" s="57"/>
      <c r="Q288" s="6"/>
      <c r="R288" s="6"/>
      <c r="S288" s="59"/>
      <c r="T288" s="57"/>
      <c r="V288" s="51"/>
      <c r="W288" s="51"/>
      <c r="X288" s="51"/>
      <c r="Y288" s="51"/>
      <c r="Z288" s="51"/>
      <c r="AA288" s="51"/>
      <c r="AB288" s="51"/>
    </row>
    <row r="289" spans="1:28" hidden="1" x14ac:dyDescent="0.25">
      <c r="A289" s="73"/>
      <c r="B289" s="69"/>
      <c r="C289" s="6"/>
      <c r="D289" s="187"/>
      <c r="E289" s="187"/>
      <c r="F289" s="7"/>
      <c r="G289" s="189"/>
      <c r="H289" s="192"/>
      <c r="I289" s="174"/>
      <c r="J289" s="245"/>
      <c r="K289" s="187"/>
      <c r="L289" s="57"/>
      <c r="M289" s="7"/>
      <c r="N289" s="7"/>
      <c r="O289" s="57"/>
      <c r="Q289" s="6"/>
      <c r="R289" s="6"/>
      <c r="S289" s="59"/>
      <c r="T289" s="57"/>
      <c r="V289" s="51"/>
      <c r="W289" s="51"/>
      <c r="X289" s="51"/>
      <c r="Y289" s="51"/>
      <c r="Z289" s="51"/>
      <c r="AA289" s="51"/>
      <c r="AB289" s="51"/>
    </row>
    <row r="290" spans="1:28" hidden="1" x14ac:dyDescent="0.25">
      <c r="A290" s="73"/>
      <c r="B290" s="69"/>
      <c r="C290" s="6"/>
      <c r="D290" s="187"/>
      <c r="E290" s="187"/>
      <c r="F290" s="7"/>
      <c r="G290" s="189"/>
      <c r="H290" s="192"/>
      <c r="I290" s="174"/>
      <c r="J290" s="245"/>
      <c r="K290" s="187"/>
      <c r="L290" s="57"/>
      <c r="M290" s="7"/>
      <c r="N290" s="7"/>
      <c r="O290" s="57"/>
      <c r="Q290" s="6"/>
      <c r="R290" s="6"/>
      <c r="S290" s="59"/>
      <c r="T290" s="57"/>
      <c r="V290" s="51"/>
      <c r="W290" s="51"/>
      <c r="X290" s="51"/>
      <c r="Y290" s="51"/>
      <c r="Z290" s="51"/>
      <c r="AA290" s="51"/>
      <c r="AB290" s="51"/>
    </row>
    <row r="291" spans="1:28" hidden="1" x14ac:dyDescent="0.25">
      <c r="A291" s="73"/>
      <c r="B291" s="69"/>
      <c r="C291" s="6"/>
      <c r="D291" s="187"/>
      <c r="E291" s="187"/>
      <c r="F291" s="7"/>
      <c r="G291" s="189"/>
      <c r="H291" s="192"/>
      <c r="I291" s="174"/>
      <c r="J291" s="245"/>
      <c r="K291" s="187"/>
      <c r="L291" s="57"/>
      <c r="M291" s="7"/>
      <c r="N291" s="7"/>
      <c r="O291" s="57"/>
      <c r="Q291" s="6"/>
      <c r="R291" s="6"/>
      <c r="S291" s="59"/>
      <c r="T291" s="57"/>
      <c r="V291" s="51"/>
      <c r="W291" s="51"/>
      <c r="X291" s="51"/>
      <c r="Y291" s="51"/>
      <c r="Z291" s="51"/>
      <c r="AA291" s="51"/>
      <c r="AB291" s="51"/>
    </row>
    <row r="292" spans="1:28" hidden="1" x14ac:dyDescent="0.25">
      <c r="A292" s="73"/>
      <c r="B292" s="69"/>
      <c r="C292" s="6"/>
      <c r="D292" s="187"/>
      <c r="E292" s="187"/>
      <c r="F292" s="7"/>
      <c r="G292" s="187"/>
      <c r="H292" s="192"/>
      <c r="I292" s="174"/>
      <c r="J292" s="245"/>
      <c r="K292" s="187"/>
      <c r="L292" s="57"/>
      <c r="M292" s="7"/>
      <c r="N292" s="7"/>
      <c r="O292" s="57"/>
      <c r="Q292" s="6"/>
      <c r="R292" s="6"/>
      <c r="S292" s="59"/>
      <c r="T292" s="57"/>
      <c r="V292" s="6"/>
      <c r="W292" s="6"/>
      <c r="X292" s="6"/>
      <c r="Y292" s="51"/>
      <c r="Z292" s="6"/>
      <c r="AA292" s="6"/>
      <c r="AB292" s="6"/>
    </row>
    <row r="293" spans="1:28" hidden="1" x14ac:dyDescent="0.25">
      <c r="A293" s="73"/>
      <c r="B293" s="69"/>
      <c r="C293" s="6"/>
      <c r="D293" s="187"/>
      <c r="E293" s="187"/>
      <c r="F293" s="7"/>
      <c r="G293" s="187"/>
      <c r="H293" s="192"/>
      <c r="I293" s="174"/>
      <c r="J293" s="245"/>
      <c r="K293" s="187"/>
      <c r="L293" s="57"/>
      <c r="M293" s="7"/>
      <c r="N293" s="7"/>
      <c r="O293" s="57"/>
      <c r="Q293" s="6"/>
      <c r="R293" s="6"/>
      <c r="S293" s="59"/>
      <c r="T293" s="57"/>
      <c r="V293" s="6"/>
      <c r="W293" s="6"/>
      <c r="X293" s="6"/>
      <c r="Y293" s="51"/>
      <c r="Z293" s="6"/>
      <c r="AA293" s="6"/>
      <c r="AB293" s="6"/>
    </row>
    <row r="294" spans="1:28" hidden="1" x14ac:dyDescent="0.25">
      <c r="A294" s="73"/>
      <c r="B294" s="69"/>
      <c r="C294" s="6"/>
      <c r="D294" s="187"/>
      <c r="E294" s="187"/>
      <c r="F294" s="7"/>
      <c r="G294" s="187"/>
      <c r="H294" s="192"/>
      <c r="I294" s="174"/>
      <c r="J294" s="245"/>
      <c r="K294" s="187"/>
      <c r="L294" s="57"/>
      <c r="M294" s="7"/>
      <c r="N294" s="7"/>
      <c r="O294" s="57"/>
      <c r="Q294" s="6"/>
      <c r="R294" s="6"/>
      <c r="S294" s="59"/>
      <c r="T294" s="57"/>
      <c r="V294" s="6"/>
      <c r="W294" s="6"/>
      <c r="X294" s="6"/>
      <c r="Y294" s="51"/>
      <c r="Z294" s="6"/>
      <c r="AA294" s="6"/>
      <c r="AB294" s="6"/>
    </row>
    <row r="295" spans="1:28" hidden="1" x14ac:dyDescent="0.25">
      <c r="A295" s="73"/>
      <c r="B295" s="69"/>
      <c r="C295" s="6"/>
      <c r="D295" s="187"/>
      <c r="E295" s="187"/>
      <c r="F295" s="7"/>
      <c r="G295" s="187"/>
      <c r="H295" s="192"/>
      <c r="I295" s="174"/>
      <c r="J295" s="245"/>
      <c r="K295" s="187"/>
      <c r="L295" s="57"/>
      <c r="M295" s="7"/>
      <c r="N295" s="7"/>
      <c r="O295" s="57"/>
      <c r="Q295" s="6"/>
      <c r="R295" s="6"/>
      <c r="S295" s="59"/>
      <c r="T295" s="57"/>
      <c r="V295" s="6"/>
      <c r="W295" s="6"/>
      <c r="X295" s="6"/>
      <c r="Y295" s="51"/>
      <c r="Z295" s="6"/>
      <c r="AA295" s="6"/>
      <c r="AB295" s="6"/>
    </row>
    <row r="296" spans="1:28" hidden="1" x14ac:dyDescent="0.25">
      <c r="A296" s="73"/>
      <c r="B296" s="69"/>
      <c r="C296" s="6"/>
      <c r="D296" s="187"/>
      <c r="E296" s="187"/>
      <c r="F296" s="7"/>
      <c r="G296" s="187"/>
      <c r="H296" s="192"/>
      <c r="I296" s="174"/>
      <c r="J296" s="245"/>
      <c r="K296" s="187"/>
      <c r="L296" s="57"/>
      <c r="M296" s="7"/>
      <c r="N296" s="7"/>
      <c r="O296" s="57"/>
      <c r="Q296" s="6"/>
      <c r="R296" s="6"/>
      <c r="S296" s="59"/>
      <c r="T296" s="57"/>
      <c r="V296" s="6"/>
      <c r="W296" s="6"/>
      <c r="X296" s="6"/>
      <c r="Y296" s="51"/>
      <c r="Z296" s="6"/>
      <c r="AA296" s="6"/>
      <c r="AB296" s="6"/>
    </row>
    <row r="297" spans="1:28" hidden="1" x14ac:dyDescent="0.25">
      <c r="A297" s="73"/>
      <c r="B297" s="69"/>
      <c r="C297" s="6"/>
      <c r="D297" s="187"/>
      <c r="E297" s="187"/>
      <c r="F297" s="7"/>
      <c r="G297" s="187"/>
      <c r="H297" s="192"/>
      <c r="I297" s="174"/>
      <c r="J297" s="245"/>
      <c r="K297" s="187"/>
      <c r="L297" s="57"/>
      <c r="M297" s="7"/>
      <c r="N297" s="7"/>
      <c r="O297" s="57"/>
      <c r="Q297" s="6"/>
      <c r="R297" s="6"/>
      <c r="S297" s="59"/>
      <c r="T297" s="57"/>
      <c r="V297" s="6"/>
      <c r="W297" s="6"/>
      <c r="X297" s="6"/>
      <c r="Y297" s="51"/>
      <c r="Z297" s="6"/>
      <c r="AA297" s="6"/>
      <c r="AB297" s="6"/>
    </row>
    <row r="298" spans="1:28" hidden="1" x14ac:dyDescent="0.25">
      <c r="A298" s="73"/>
      <c r="B298" s="69"/>
      <c r="C298" s="6"/>
      <c r="D298" s="187"/>
      <c r="E298" s="187"/>
      <c r="F298" s="7"/>
      <c r="G298" s="187"/>
      <c r="H298" s="192"/>
      <c r="I298" s="174"/>
      <c r="J298" s="245"/>
      <c r="K298" s="187"/>
      <c r="L298" s="57"/>
      <c r="M298" s="7"/>
      <c r="N298" s="7"/>
      <c r="O298" s="57"/>
      <c r="Q298" s="6"/>
      <c r="R298" s="6"/>
      <c r="S298" s="59"/>
      <c r="T298" s="57"/>
      <c r="V298" s="6"/>
      <c r="W298" s="6"/>
      <c r="X298" s="6"/>
      <c r="Y298" s="51"/>
      <c r="Z298" s="6"/>
      <c r="AA298" s="6"/>
      <c r="AB298" s="6"/>
    </row>
    <row r="299" spans="1:28" hidden="1" x14ac:dyDescent="0.25">
      <c r="A299" s="73"/>
      <c r="B299" s="69"/>
      <c r="C299" s="6"/>
      <c r="D299" s="187"/>
      <c r="E299" s="187"/>
      <c r="F299" s="7"/>
      <c r="G299" s="187"/>
      <c r="H299" s="192"/>
      <c r="I299" s="174"/>
      <c r="J299" s="245"/>
      <c r="K299" s="187"/>
      <c r="L299" s="57"/>
      <c r="M299" s="7"/>
      <c r="N299" s="7"/>
      <c r="O299" s="57"/>
      <c r="Q299" s="6"/>
      <c r="R299" s="6"/>
      <c r="S299" s="59"/>
      <c r="T299" s="57"/>
      <c r="V299" s="6"/>
      <c r="W299" s="6"/>
      <c r="X299" s="6"/>
      <c r="Y299" s="51"/>
      <c r="Z299" s="6"/>
      <c r="AA299" s="6"/>
      <c r="AB299" s="6"/>
    </row>
    <row r="300" spans="1:28" hidden="1" x14ac:dyDescent="0.25">
      <c r="A300" s="73"/>
      <c r="B300" s="69"/>
      <c r="C300" s="6"/>
      <c r="D300" s="187"/>
      <c r="E300" s="187"/>
      <c r="F300" s="7"/>
      <c r="G300" s="187"/>
      <c r="H300" s="192"/>
      <c r="I300" s="174"/>
      <c r="J300" s="245"/>
      <c r="K300" s="187"/>
      <c r="L300" s="57"/>
      <c r="M300" s="7"/>
      <c r="N300" s="7"/>
      <c r="O300" s="57"/>
      <c r="Q300" s="6"/>
      <c r="R300" s="6"/>
      <c r="S300" s="59"/>
      <c r="T300" s="57"/>
      <c r="V300" s="6"/>
      <c r="W300" s="6"/>
      <c r="X300" s="6"/>
      <c r="Y300" s="51"/>
      <c r="Z300" s="6"/>
      <c r="AA300" s="6"/>
      <c r="AB300" s="6"/>
    </row>
    <row r="301" spans="1:28" hidden="1" x14ac:dyDescent="0.25">
      <c r="A301" s="73"/>
      <c r="B301" s="69"/>
      <c r="C301" s="6"/>
      <c r="D301" s="187"/>
      <c r="E301" s="187"/>
      <c r="F301" s="7"/>
      <c r="G301" s="187"/>
      <c r="H301" s="192"/>
      <c r="I301" s="174"/>
      <c r="J301" s="245"/>
      <c r="K301" s="187"/>
      <c r="L301" s="57"/>
      <c r="M301" s="7"/>
      <c r="N301" s="7"/>
      <c r="O301" s="57"/>
      <c r="Q301" s="6"/>
      <c r="R301" s="6"/>
      <c r="S301" s="59"/>
      <c r="T301" s="57"/>
      <c r="V301" s="6"/>
      <c r="W301" s="6"/>
      <c r="X301" s="6"/>
      <c r="Y301" s="51"/>
      <c r="Z301" s="6"/>
      <c r="AA301" s="6"/>
      <c r="AB301" s="6"/>
    </row>
    <row r="302" spans="1:28" hidden="1" x14ac:dyDescent="0.25">
      <c r="A302" s="73"/>
      <c r="B302" s="69"/>
      <c r="C302" s="6"/>
      <c r="D302" s="187"/>
      <c r="E302" s="187"/>
      <c r="F302" s="7"/>
      <c r="G302" s="187"/>
      <c r="H302" s="192"/>
      <c r="I302" s="174"/>
      <c r="J302" s="245"/>
      <c r="K302" s="187"/>
      <c r="L302" s="57"/>
      <c r="M302" s="7"/>
      <c r="N302" s="7"/>
      <c r="O302" s="57"/>
      <c r="Q302" s="6"/>
      <c r="R302" s="6"/>
      <c r="S302" s="59"/>
      <c r="T302" s="57"/>
      <c r="V302" s="6"/>
      <c r="W302" s="6"/>
      <c r="X302" s="6"/>
      <c r="Y302" s="51"/>
      <c r="Z302" s="6"/>
      <c r="AA302" s="6"/>
      <c r="AB302" s="6"/>
    </row>
    <row r="303" spans="1:28" hidden="1" x14ac:dyDescent="0.25">
      <c r="A303" s="73"/>
      <c r="B303" s="69"/>
      <c r="C303" s="6"/>
      <c r="D303" s="187"/>
      <c r="E303" s="187"/>
      <c r="F303" s="7"/>
      <c r="G303" s="187"/>
      <c r="H303" s="192"/>
      <c r="I303" s="174"/>
      <c r="J303" s="245"/>
      <c r="K303" s="187"/>
      <c r="L303" s="57"/>
      <c r="M303" s="7"/>
      <c r="N303" s="7"/>
      <c r="O303" s="57"/>
      <c r="Q303" s="6"/>
      <c r="R303" s="6"/>
      <c r="S303" s="59"/>
      <c r="T303" s="57"/>
      <c r="V303" s="6"/>
      <c r="W303" s="6"/>
      <c r="X303" s="6"/>
      <c r="Y303" s="51"/>
      <c r="Z303" s="6"/>
      <c r="AA303" s="6"/>
      <c r="AB303" s="6"/>
    </row>
    <row r="304" spans="1:28" hidden="1" x14ac:dyDescent="0.25">
      <c r="A304" s="73"/>
      <c r="B304" s="69"/>
      <c r="C304" s="6"/>
      <c r="D304" s="187"/>
      <c r="E304" s="187"/>
      <c r="F304" s="7"/>
      <c r="G304" s="187"/>
      <c r="H304" s="192"/>
      <c r="I304" s="174"/>
      <c r="J304" s="245"/>
      <c r="K304" s="187"/>
      <c r="L304" s="57"/>
      <c r="M304" s="7"/>
      <c r="N304" s="7"/>
      <c r="O304" s="57"/>
      <c r="Q304" s="6"/>
      <c r="R304" s="6"/>
      <c r="S304" s="59"/>
      <c r="T304" s="57"/>
      <c r="V304" s="6"/>
      <c r="W304" s="6"/>
      <c r="X304" s="6"/>
      <c r="Y304" s="51"/>
      <c r="Z304" s="6"/>
      <c r="AA304" s="6"/>
      <c r="AB304" s="6"/>
    </row>
    <row r="305" spans="1:28" hidden="1" x14ac:dyDescent="0.25">
      <c r="A305" s="73"/>
      <c r="B305" s="69"/>
      <c r="C305" s="6"/>
      <c r="D305" s="187"/>
      <c r="E305" s="187"/>
      <c r="F305" s="7"/>
      <c r="G305" s="187"/>
      <c r="H305" s="192"/>
      <c r="I305" s="174"/>
      <c r="J305" s="245"/>
      <c r="K305" s="187"/>
      <c r="L305" s="57"/>
      <c r="M305" s="7"/>
      <c r="N305" s="7"/>
      <c r="O305" s="57"/>
      <c r="Q305" s="6"/>
      <c r="R305" s="6"/>
      <c r="S305" s="59"/>
      <c r="T305" s="57"/>
      <c r="V305" s="6"/>
      <c r="W305" s="6"/>
      <c r="X305" s="6"/>
      <c r="Y305" s="51"/>
      <c r="Z305" s="6"/>
      <c r="AA305" s="6"/>
      <c r="AB305" s="6"/>
    </row>
    <row r="306" spans="1:28" hidden="1" x14ac:dyDescent="0.25">
      <c r="A306" s="73"/>
      <c r="B306" s="69"/>
      <c r="C306" s="6"/>
      <c r="D306" s="187"/>
      <c r="E306" s="187"/>
      <c r="F306" s="7"/>
      <c r="G306" s="187"/>
      <c r="H306" s="192"/>
      <c r="I306" s="174"/>
      <c r="J306" s="245"/>
      <c r="K306" s="187"/>
      <c r="L306" s="57"/>
      <c r="M306" s="7"/>
      <c r="N306" s="7"/>
      <c r="O306" s="57"/>
      <c r="Q306" s="6"/>
      <c r="R306" s="6"/>
      <c r="S306" s="59"/>
      <c r="T306" s="57"/>
      <c r="V306" s="6"/>
      <c r="W306" s="6"/>
      <c r="X306" s="6"/>
      <c r="Y306" s="51"/>
      <c r="Z306" s="6"/>
      <c r="AA306" s="6"/>
      <c r="AB306" s="6"/>
    </row>
    <row r="307" spans="1:28" hidden="1" x14ac:dyDescent="0.25">
      <c r="A307" s="73"/>
      <c r="B307" s="69"/>
      <c r="C307" s="6"/>
      <c r="D307" s="187"/>
      <c r="E307" s="187"/>
      <c r="F307" s="7"/>
      <c r="G307" s="187"/>
      <c r="H307" s="192"/>
      <c r="I307" s="174"/>
      <c r="J307" s="245"/>
      <c r="K307" s="187"/>
      <c r="L307" s="57"/>
      <c r="M307" s="7"/>
      <c r="N307" s="7"/>
      <c r="O307" s="57"/>
      <c r="Q307" s="6"/>
      <c r="R307" s="6"/>
      <c r="S307" s="59"/>
      <c r="T307" s="57"/>
      <c r="V307" s="6"/>
      <c r="W307" s="6"/>
      <c r="X307" s="6"/>
      <c r="Y307" s="51"/>
      <c r="Z307" s="6"/>
      <c r="AA307" s="6"/>
      <c r="AB307" s="6"/>
    </row>
    <row r="308" spans="1:28" hidden="1" x14ac:dyDescent="0.25">
      <c r="A308" s="73"/>
      <c r="B308" s="69"/>
      <c r="C308" s="6"/>
      <c r="D308" s="187"/>
      <c r="E308" s="187"/>
      <c r="F308" s="7"/>
      <c r="G308" s="187"/>
      <c r="H308" s="192"/>
      <c r="I308" s="174"/>
      <c r="J308" s="245"/>
      <c r="K308" s="187"/>
      <c r="L308" s="57"/>
      <c r="M308" s="7"/>
      <c r="N308" s="7"/>
      <c r="O308" s="57"/>
      <c r="Q308" s="6"/>
      <c r="R308" s="6"/>
      <c r="S308" s="59"/>
      <c r="T308" s="57"/>
      <c r="V308" s="6"/>
      <c r="W308" s="6"/>
      <c r="X308" s="6"/>
      <c r="Y308" s="51"/>
      <c r="Z308" s="6"/>
      <c r="AA308" s="6"/>
      <c r="AB308" s="6"/>
    </row>
    <row r="309" spans="1:28" hidden="1" x14ac:dyDescent="0.25">
      <c r="A309" s="73"/>
      <c r="B309" s="69"/>
      <c r="C309" s="6"/>
      <c r="D309" s="187"/>
      <c r="E309" s="187"/>
      <c r="F309" s="7"/>
      <c r="G309" s="187"/>
      <c r="H309" s="192"/>
      <c r="I309" s="174"/>
      <c r="J309" s="245"/>
      <c r="K309" s="187"/>
      <c r="L309" s="57"/>
      <c r="M309" s="7"/>
      <c r="N309" s="7"/>
      <c r="O309" s="57"/>
      <c r="Q309" s="6"/>
      <c r="R309" s="6"/>
      <c r="S309" s="59"/>
      <c r="T309" s="57"/>
      <c r="V309" s="6"/>
      <c r="W309" s="6"/>
      <c r="X309" s="6"/>
      <c r="Y309" s="51"/>
      <c r="Z309" s="6"/>
      <c r="AA309" s="6"/>
      <c r="AB309" s="6"/>
    </row>
    <row r="310" spans="1:28" hidden="1" x14ac:dyDescent="0.25">
      <c r="A310" s="73"/>
      <c r="B310" s="69"/>
      <c r="C310" s="6"/>
      <c r="D310" s="187"/>
      <c r="E310" s="187"/>
      <c r="F310" s="7"/>
      <c r="G310" s="187"/>
      <c r="H310" s="192"/>
      <c r="I310" s="174"/>
      <c r="J310" s="245"/>
      <c r="K310" s="187"/>
      <c r="L310" s="57"/>
      <c r="M310" s="7"/>
      <c r="N310" s="7"/>
      <c r="O310" s="57"/>
      <c r="Q310" s="6"/>
      <c r="R310" s="6"/>
      <c r="S310" s="59"/>
      <c r="T310" s="57"/>
      <c r="V310" s="6"/>
      <c r="W310" s="6"/>
      <c r="X310" s="6"/>
      <c r="Y310" s="51"/>
      <c r="Z310" s="6"/>
      <c r="AA310" s="6"/>
      <c r="AB310" s="6"/>
    </row>
    <row r="311" spans="1:28" hidden="1" x14ac:dyDescent="0.25">
      <c r="A311" s="73"/>
      <c r="B311" s="69"/>
      <c r="C311" s="6"/>
      <c r="D311" s="187"/>
      <c r="E311" s="187"/>
      <c r="F311" s="7"/>
      <c r="G311" s="187"/>
      <c r="H311" s="192"/>
      <c r="I311" s="174"/>
      <c r="J311" s="245"/>
      <c r="K311" s="187"/>
      <c r="L311" s="57"/>
      <c r="M311" s="7"/>
      <c r="N311" s="7"/>
      <c r="O311" s="57"/>
      <c r="Q311" s="6"/>
      <c r="R311" s="6"/>
      <c r="S311" s="59"/>
      <c r="T311" s="57"/>
      <c r="V311" s="6"/>
      <c r="W311" s="6"/>
      <c r="X311" s="6"/>
      <c r="Y311" s="51"/>
      <c r="Z311" s="6"/>
      <c r="AA311" s="6"/>
      <c r="AB311" s="6"/>
    </row>
    <row r="312" spans="1:28" hidden="1" x14ac:dyDescent="0.25">
      <c r="A312" s="73"/>
      <c r="B312" s="69"/>
      <c r="C312" s="6"/>
      <c r="D312" s="187"/>
      <c r="E312" s="187"/>
      <c r="F312" s="7"/>
      <c r="G312" s="187"/>
      <c r="H312" s="192"/>
      <c r="I312" s="174"/>
      <c r="J312" s="245"/>
      <c r="K312" s="187"/>
      <c r="L312" s="57"/>
      <c r="M312" s="7"/>
      <c r="N312" s="7"/>
      <c r="O312" s="57"/>
      <c r="Q312" s="6"/>
      <c r="R312" s="6"/>
      <c r="S312" s="59"/>
      <c r="T312" s="57"/>
      <c r="V312" s="6"/>
      <c r="W312" s="6"/>
      <c r="X312" s="6"/>
      <c r="Y312" s="51"/>
      <c r="Z312" s="6"/>
      <c r="AA312" s="6"/>
      <c r="AB312" s="6"/>
    </row>
    <row r="313" spans="1:28" hidden="1" x14ac:dyDescent="0.25">
      <c r="A313" s="73"/>
      <c r="B313" s="69"/>
      <c r="C313" s="6"/>
      <c r="D313" s="187"/>
      <c r="E313" s="187"/>
      <c r="F313" s="7"/>
      <c r="G313" s="187"/>
      <c r="H313" s="192"/>
      <c r="I313" s="174"/>
      <c r="J313" s="245"/>
      <c r="K313" s="187"/>
      <c r="L313" s="57"/>
      <c r="M313" s="7"/>
      <c r="N313" s="7"/>
      <c r="O313" s="57"/>
      <c r="Q313" s="6"/>
      <c r="R313" s="6"/>
      <c r="S313" s="59"/>
      <c r="T313" s="57"/>
      <c r="V313" s="6"/>
      <c r="W313" s="6"/>
      <c r="X313" s="6"/>
      <c r="Y313" s="51"/>
      <c r="Z313" s="6"/>
      <c r="AA313" s="6"/>
      <c r="AB313" s="6"/>
    </row>
    <row r="314" spans="1:28" hidden="1" x14ac:dyDescent="0.25">
      <c r="A314" s="73"/>
      <c r="B314" s="69"/>
      <c r="C314" s="6"/>
      <c r="D314" s="187"/>
      <c r="E314" s="187"/>
      <c r="F314" s="7"/>
      <c r="G314" s="187"/>
      <c r="H314" s="192"/>
      <c r="I314" s="174"/>
      <c r="J314" s="245"/>
      <c r="K314" s="187"/>
      <c r="L314" s="57"/>
      <c r="M314" s="7"/>
      <c r="N314" s="7"/>
      <c r="O314" s="57"/>
      <c r="Q314" s="6"/>
      <c r="R314" s="6"/>
      <c r="S314" s="59"/>
      <c r="T314" s="57"/>
      <c r="V314" s="6"/>
      <c r="W314" s="6"/>
      <c r="X314" s="6"/>
      <c r="Y314" s="51"/>
      <c r="Z314" s="6"/>
      <c r="AA314" s="6"/>
      <c r="AB314" s="6"/>
    </row>
    <row r="315" spans="1:28" hidden="1" x14ac:dyDescent="0.25">
      <c r="A315" s="73"/>
      <c r="B315" s="69"/>
      <c r="C315" s="6"/>
      <c r="D315" s="187"/>
      <c r="E315" s="187"/>
      <c r="F315" s="7"/>
      <c r="G315" s="187"/>
      <c r="H315" s="192"/>
      <c r="I315" s="174"/>
      <c r="J315" s="245"/>
      <c r="K315" s="187"/>
      <c r="L315" s="57"/>
      <c r="M315" s="7"/>
      <c r="N315" s="7"/>
      <c r="O315" s="57"/>
      <c r="Q315" s="6"/>
      <c r="R315" s="6"/>
      <c r="S315" s="59"/>
      <c r="T315" s="57"/>
      <c r="V315" s="6"/>
      <c r="W315" s="6"/>
      <c r="X315" s="6"/>
      <c r="Y315" s="51"/>
      <c r="Z315" s="6"/>
      <c r="AA315" s="6"/>
      <c r="AB315" s="6"/>
    </row>
    <row r="316" spans="1:28" hidden="1" x14ac:dyDescent="0.25">
      <c r="A316" s="73"/>
      <c r="B316" s="69"/>
      <c r="C316" s="6"/>
      <c r="D316" s="187"/>
      <c r="E316" s="187"/>
      <c r="F316" s="7"/>
      <c r="G316" s="187"/>
      <c r="H316" s="192"/>
      <c r="I316" s="174"/>
      <c r="J316" s="245"/>
      <c r="K316" s="187"/>
      <c r="L316" s="57"/>
      <c r="M316" s="7"/>
      <c r="N316" s="7"/>
      <c r="O316" s="57"/>
      <c r="Q316" s="6"/>
      <c r="R316" s="6"/>
      <c r="S316" s="59"/>
      <c r="T316" s="57"/>
      <c r="V316" s="6"/>
      <c r="W316" s="6"/>
      <c r="X316" s="6"/>
      <c r="Y316" s="51"/>
      <c r="Z316" s="6"/>
      <c r="AA316" s="6"/>
      <c r="AB316" s="6"/>
    </row>
    <row r="317" spans="1:28" hidden="1" x14ac:dyDescent="0.25">
      <c r="A317" s="73"/>
      <c r="B317" s="69"/>
      <c r="C317" s="6"/>
      <c r="D317" s="187"/>
      <c r="E317" s="187"/>
      <c r="F317" s="7"/>
      <c r="G317" s="187"/>
      <c r="H317" s="192"/>
      <c r="I317" s="174"/>
      <c r="J317" s="245"/>
      <c r="K317" s="187"/>
      <c r="L317" s="57"/>
      <c r="M317" s="7"/>
      <c r="N317" s="7"/>
      <c r="O317" s="57"/>
      <c r="Q317" s="6"/>
      <c r="R317" s="6"/>
      <c r="S317" s="59"/>
      <c r="T317" s="57"/>
      <c r="V317" s="6"/>
      <c r="W317" s="6"/>
      <c r="X317" s="6"/>
      <c r="Y317" s="51"/>
      <c r="Z317" s="6"/>
      <c r="AA317" s="6"/>
      <c r="AB317" s="6"/>
    </row>
    <row r="318" spans="1:28" hidden="1" x14ac:dyDescent="0.25">
      <c r="A318" s="73"/>
      <c r="B318" s="69"/>
      <c r="C318" s="6"/>
      <c r="D318" s="187"/>
      <c r="E318" s="187"/>
      <c r="F318" s="7"/>
      <c r="G318" s="187"/>
      <c r="H318" s="192"/>
      <c r="I318" s="174"/>
      <c r="J318" s="245"/>
      <c r="K318" s="187"/>
      <c r="L318" s="57"/>
      <c r="M318" s="7"/>
      <c r="N318" s="7"/>
      <c r="O318" s="57"/>
      <c r="Q318" s="6"/>
      <c r="R318" s="6"/>
      <c r="S318" s="59"/>
      <c r="T318" s="57"/>
      <c r="V318" s="6"/>
      <c r="W318" s="6"/>
      <c r="X318" s="6"/>
      <c r="Y318" s="51"/>
      <c r="Z318" s="6"/>
      <c r="AA318" s="6"/>
      <c r="AB318" s="6"/>
    </row>
    <row r="319" spans="1:28" hidden="1" x14ac:dyDescent="0.25">
      <c r="A319" s="73"/>
      <c r="B319" s="69"/>
      <c r="C319" s="6"/>
      <c r="D319" s="187"/>
      <c r="E319" s="187"/>
      <c r="F319" s="7"/>
      <c r="G319" s="187"/>
      <c r="H319" s="192"/>
      <c r="I319" s="174"/>
      <c r="J319" s="245"/>
      <c r="K319" s="187"/>
      <c r="L319" s="57"/>
      <c r="M319" s="7"/>
      <c r="N319" s="7"/>
      <c r="O319" s="57"/>
      <c r="Q319" s="6"/>
      <c r="R319" s="6"/>
      <c r="S319" s="59"/>
      <c r="T319" s="57"/>
      <c r="V319" s="6"/>
      <c r="W319" s="6"/>
      <c r="X319" s="6"/>
      <c r="Y319" s="51"/>
      <c r="Z319" s="6"/>
      <c r="AA319" s="6"/>
      <c r="AB319" s="6"/>
    </row>
    <row r="320" spans="1:28" hidden="1" x14ac:dyDescent="0.25">
      <c r="A320" s="73"/>
      <c r="B320" s="69"/>
      <c r="C320" s="6"/>
      <c r="D320" s="187"/>
      <c r="E320" s="187"/>
      <c r="F320" s="7"/>
      <c r="G320" s="187"/>
      <c r="H320" s="192"/>
      <c r="I320" s="174"/>
      <c r="J320" s="245"/>
      <c r="K320" s="187"/>
      <c r="L320" s="57"/>
      <c r="M320" s="7"/>
      <c r="N320" s="7"/>
      <c r="O320" s="57"/>
      <c r="Q320" s="6"/>
      <c r="R320" s="6"/>
      <c r="S320" s="59"/>
      <c r="T320" s="57"/>
      <c r="V320" s="6"/>
      <c r="W320" s="6"/>
      <c r="X320" s="6"/>
      <c r="Y320" s="51"/>
      <c r="Z320" s="6"/>
      <c r="AA320" s="6"/>
      <c r="AB320" s="6"/>
    </row>
    <row r="321" spans="1:28" hidden="1" x14ac:dyDescent="0.25">
      <c r="A321" s="73"/>
      <c r="B321" s="69"/>
      <c r="C321" s="6"/>
      <c r="D321" s="187"/>
      <c r="E321" s="187"/>
      <c r="F321" s="7"/>
      <c r="G321" s="187"/>
      <c r="H321" s="192"/>
      <c r="I321" s="174"/>
      <c r="J321" s="245"/>
      <c r="K321" s="187"/>
      <c r="L321" s="57"/>
      <c r="M321" s="7"/>
      <c r="N321" s="7"/>
      <c r="O321" s="57"/>
      <c r="Q321" s="6"/>
      <c r="R321" s="6"/>
      <c r="S321" s="59"/>
      <c r="T321" s="57"/>
      <c r="V321" s="6"/>
      <c r="W321" s="6"/>
      <c r="X321" s="6"/>
      <c r="Y321" s="51"/>
      <c r="Z321" s="6"/>
      <c r="AA321" s="6"/>
      <c r="AB321" s="6"/>
    </row>
    <row r="322" spans="1:28" hidden="1" x14ac:dyDescent="0.25">
      <c r="A322" s="73"/>
      <c r="B322" s="69"/>
      <c r="C322" s="6"/>
      <c r="D322" s="187"/>
      <c r="E322" s="187"/>
      <c r="F322" s="7"/>
      <c r="G322" s="187"/>
      <c r="H322" s="192"/>
      <c r="I322" s="174"/>
      <c r="J322" s="245"/>
      <c r="K322" s="187"/>
      <c r="L322" s="57"/>
      <c r="M322" s="7"/>
      <c r="N322" s="7"/>
      <c r="O322" s="57"/>
      <c r="Q322" s="6"/>
      <c r="R322" s="6"/>
      <c r="S322" s="59"/>
      <c r="T322" s="57"/>
      <c r="V322" s="6"/>
      <c r="W322" s="6"/>
      <c r="X322" s="6"/>
      <c r="Y322" s="51"/>
      <c r="Z322" s="6"/>
      <c r="AA322" s="6"/>
      <c r="AB322" s="6"/>
    </row>
    <row r="323" spans="1:28" hidden="1" x14ac:dyDescent="0.25">
      <c r="A323" s="73"/>
      <c r="B323" s="69"/>
      <c r="C323" s="6"/>
      <c r="D323" s="187"/>
      <c r="E323" s="187"/>
      <c r="F323" s="7"/>
      <c r="G323" s="187"/>
      <c r="H323" s="192"/>
      <c r="I323" s="174"/>
      <c r="J323" s="245"/>
      <c r="K323" s="187"/>
      <c r="L323" s="57"/>
      <c r="M323" s="7"/>
      <c r="N323" s="7"/>
      <c r="O323" s="57"/>
      <c r="Q323" s="6"/>
      <c r="R323" s="6"/>
      <c r="S323" s="59"/>
      <c r="T323" s="57"/>
      <c r="V323" s="6"/>
      <c r="W323" s="6"/>
      <c r="X323" s="6"/>
      <c r="Y323" s="51"/>
      <c r="Z323" s="6"/>
      <c r="AA323" s="6"/>
      <c r="AB323" s="6"/>
    </row>
    <row r="324" spans="1:28" hidden="1" x14ac:dyDescent="0.25">
      <c r="A324" s="73"/>
      <c r="B324" s="69"/>
      <c r="C324" s="6"/>
      <c r="D324" s="187"/>
      <c r="E324" s="187"/>
      <c r="F324" s="7"/>
      <c r="G324" s="187"/>
      <c r="H324" s="192"/>
      <c r="I324" s="174"/>
      <c r="J324" s="245"/>
      <c r="K324" s="187"/>
      <c r="L324" s="57"/>
      <c r="M324" s="7"/>
      <c r="N324" s="7"/>
      <c r="O324" s="57"/>
      <c r="Q324" s="6"/>
      <c r="R324" s="6"/>
      <c r="S324" s="59"/>
      <c r="T324" s="57"/>
      <c r="V324" s="6"/>
      <c r="W324" s="6"/>
      <c r="X324" s="6"/>
      <c r="Y324" s="51"/>
      <c r="Z324" s="6"/>
      <c r="AA324" s="6"/>
      <c r="AB324" s="6"/>
    </row>
    <row r="325" spans="1:28" hidden="1" x14ac:dyDescent="0.25">
      <c r="A325" s="73"/>
      <c r="B325" s="69"/>
      <c r="C325" s="6"/>
      <c r="D325" s="187"/>
      <c r="E325" s="187"/>
      <c r="F325" s="7"/>
      <c r="G325" s="187"/>
      <c r="H325" s="192"/>
      <c r="I325" s="174"/>
      <c r="J325" s="245"/>
      <c r="K325" s="187"/>
      <c r="L325" s="57"/>
      <c r="M325" s="7"/>
      <c r="N325" s="7"/>
      <c r="O325" s="57"/>
      <c r="Q325" s="6"/>
      <c r="R325" s="6"/>
      <c r="S325" s="59"/>
      <c r="T325" s="57"/>
      <c r="V325" s="6"/>
      <c r="W325" s="6"/>
      <c r="X325" s="6"/>
      <c r="Y325" s="51"/>
      <c r="Z325" s="6"/>
      <c r="AA325" s="6"/>
      <c r="AB325" s="6"/>
    </row>
    <row r="326" spans="1:28" hidden="1" x14ac:dyDescent="0.25">
      <c r="A326" s="73"/>
      <c r="B326" s="69"/>
      <c r="C326" s="6"/>
      <c r="D326" s="187"/>
      <c r="E326" s="187"/>
      <c r="F326" s="7"/>
      <c r="G326" s="187"/>
      <c r="H326" s="192"/>
      <c r="I326" s="174"/>
      <c r="J326" s="245"/>
      <c r="K326" s="187"/>
      <c r="L326" s="57"/>
      <c r="M326" s="7"/>
      <c r="N326" s="7"/>
      <c r="O326" s="57"/>
      <c r="Q326" s="6"/>
      <c r="R326" s="6"/>
      <c r="S326" s="59"/>
      <c r="T326" s="57"/>
      <c r="V326" s="6"/>
      <c r="W326" s="6"/>
      <c r="X326" s="6"/>
      <c r="Y326" s="51"/>
      <c r="Z326" s="6"/>
      <c r="AA326" s="6"/>
      <c r="AB326" s="6"/>
    </row>
    <row r="327" spans="1:28" hidden="1" x14ac:dyDescent="0.25">
      <c r="A327" s="73"/>
      <c r="B327" s="69"/>
      <c r="C327" s="6"/>
      <c r="D327" s="187"/>
      <c r="E327" s="187"/>
      <c r="F327" s="7"/>
      <c r="G327" s="187"/>
      <c r="H327" s="192"/>
      <c r="I327" s="174"/>
      <c r="J327" s="245"/>
      <c r="K327" s="187"/>
      <c r="L327" s="57"/>
      <c r="M327" s="7"/>
      <c r="N327" s="7"/>
      <c r="O327" s="57"/>
      <c r="Q327" s="6"/>
      <c r="R327" s="6"/>
      <c r="S327" s="59"/>
      <c r="T327" s="57"/>
      <c r="V327" s="6"/>
      <c r="W327" s="6"/>
      <c r="X327" s="6"/>
      <c r="Y327" s="51"/>
      <c r="Z327" s="6"/>
      <c r="AA327" s="6"/>
      <c r="AB327" s="6"/>
    </row>
    <row r="328" spans="1:28" hidden="1" x14ac:dyDescent="0.25">
      <c r="A328" s="73"/>
      <c r="B328" s="69"/>
      <c r="C328" s="6"/>
      <c r="D328" s="187"/>
      <c r="E328" s="187"/>
      <c r="F328" s="7"/>
      <c r="G328" s="187"/>
      <c r="H328" s="192"/>
      <c r="I328" s="174"/>
      <c r="J328" s="245"/>
      <c r="K328" s="187"/>
      <c r="L328" s="57"/>
      <c r="M328" s="7"/>
      <c r="N328" s="7"/>
      <c r="O328" s="57"/>
      <c r="Q328" s="6"/>
      <c r="R328" s="6"/>
      <c r="S328" s="59"/>
      <c r="T328" s="57"/>
      <c r="V328" s="6"/>
      <c r="W328" s="6"/>
      <c r="X328" s="6"/>
      <c r="Y328" s="51"/>
      <c r="Z328" s="6"/>
      <c r="AA328" s="6"/>
      <c r="AB328" s="6"/>
    </row>
    <row r="329" spans="1:28" hidden="1" x14ac:dyDescent="0.25">
      <c r="A329" s="73"/>
      <c r="B329" s="69"/>
      <c r="C329" s="6"/>
      <c r="D329" s="187"/>
      <c r="E329" s="187"/>
      <c r="F329" s="7"/>
      <c r="G329" s="187"/>
      <c r="H329" s="192"/>
      <c r="I329" s="174"/>
      <c r="J329" s="245"/>
      <c r="K329" s="187"/>
      <c r="L329" s="57"/>
      <c r="M329" s="7"/>
      <c r="N329" s="7"/>
      <c r="O329" s="57"/>
      <c r="Q329" s="6"/>
      <c r="R329" s="6"/>
      <c r="S329" s="59"/>
      <c r="T329" s="57"/>
      <c r="V329" s="6"/>
      <c r="W329" s="6"/>
      <c r="X329" s="6"/>
      <c r="Y329" s="51"/>
      <c r="Z329" s="6"/>
      <c r="AA329" s="6"/>
      <c r="AB329" s="6"/>
    </row>
    <row r="330" spans="1:28" hidden="1" x14ac:dyDescent="0.25">
      <c r="A330" s="73"/>
      <c r="B330" s="69"/>
      <c r="C330" s="6"/>
      <c r="D330" s="187"/>
      <c r="E330" s="187"/>
      <c r="F330" s="7"/>
      <c r="G330" s="187"/>
      <c r="H330" s="192"/>
      <c r="I330" s="174"/>
      <c r="J330" s="245"/>
      <c r="K330" s="187"/>
      <c r="L330" s="57"/>
      <c r="M330" s="7"/>
      <c r="N330" s="7"/>
      <c r="O330" s="57"/>
      <c r="Q330" s="6"/>
      <c r="R330" s="6"/>
      <c r="S330" s="59"/>
      <c r="T330" s="57"/>
      <c r="V330" s="6"/>
      <c r="W330" s="6"/>
      <c r="X330" s="6"/>
      <c r="Y330" s="51"/>
      <c r="Z330" s="6"/>
      <c r="AA330" s="6"/>
      <c r="AB330" s="6"/>
    </row>
    <row r="331" spans="1:28" hidden="1" x14ac:dyDescent="0.25">
      <c r="A331" s="73"/>
      <c r="B331" s="69"/>
      <c r="C331" s="6"/>
      <c r="D331" s="187"/>
      <c r="E331" s="187"/>
      <c r="F331" s="7"/>
      <c r="G331" s="187"/>
      <c r="H331" s="192"/>
      <c r="I331" s="174"/>
      <c r="J331" s="245"/>
      <c r="K331" s="187"/>
      <c r="L331" s="57"/>
      <c r="M331" s="7"/>
      <c r="N331" s="7"/>
      <c r="O331" s="57"/>
      <c r="Q331" s="6"/>
      <c r="R331" s="6"/>
      <c r="S331" s="59"/>
      <c r="T331" s="57"/>
      <c r="V331" s="6"/>
      <c r="W331" s="6"/>
      <c r="X331" s="6"/>
      <c r="Y331" s="51"/>
      <c r="Z331" s="6"/>
      <c r="AA331" s="6"/>
      <c r="AB331" s="6"/>
    </row>
    <row r="332" spans="1:28" hidden="1" x14ac:dyDescent="0.25">
      <c r="A332" s="73"/>
      <c r="B332" s="69"/>
      <c r="C332" s="6"/>
      <c r="D332" s="187"/>
      <c r="E332" s="187"/>
      <c r="F332" s="7"/>
      <c r="G332" s="187"/>
      <c r="H332" s="192"/>
      <c r="I332" s="174"/>
      <c r="J332" s="245"/>
      <c r="K332" s="187"/>
      <c r="L332" s="57"/>
      <c r="M332" s="7"/>
      <c r="N332" s="7"/>
      <c r="O332" s="57"/>
      <c r="Q332" s="6"/>
      <c r="R332" s="6"/>
      <c r="S332" s="59"/>
      <c r="T332" s="57"/>
      <c r="V332" s="6"/>
      <c r="W332" s="6"/>
      <c r="X332" s="6"/>
      <c r="Y332" s="51"/>
      <c r="Z332" s="6"/>
      <c r="AA332" s="6"/>
      <c r="AB332" s="6"/>
    </row>
    <row r="333" spans="1:28" hidden="1" x14ac:dyDescent="0.25">
      <c r="A333" s="73"/>
      <c r="B333" s="69"/>
      <c r="C333" s="6"/>
      <c r="D333" s="187"/>
      <c r="E333" s="187"/>
      <c r="F333" s="7"/>
      <c r="G333" s="187"/>
      <c r="H333" s="192"/>
      <c r="I333" s="174"/>
      <c r="J333" s="245"/>
      <c r="K333" s="187"/>
      <c r="L333" s="57"/>
      <c r="M333" s="7"/>
      <c r="N333" s="7"/>
      <c r="O333" s="57"/>
      <c r="Q333" s="6"/>
      <c r="R333" s="6"/>
      <c r="S333" s="59"/>
      <c r="T333" s="57"/>
      <c r="V333" s="6"/>
      <c r="W333" s="6"/>
      <c r="X333" s="6"/>
      <c r="Y333" s="51"/>
      <c r="Z333" s="6"/>
      <c r="AA333" s="6"/>
      <c r="AB333" s="6"/>
    </row>
    <row r="334" spans="1:28" hidden="1" x14ac:dyDescent="0.25">
      <c r="A334" s="73"/>
      <c r="B334" s="69"/>
      <c r="C334" s="6"/>
      <c r="D334" s="187"/>
      <c r="E334" s="187"/>
      <c r="F334" s="7"/>
      <c r="G334" s="187"/>
      <c r="H334" s="192"/>
      <c r="I334" s="174"/>
      <c r="J334" s="245"/>
      <c r="K334" s="187"/>
      <c r="L334" s="57"/>
      <c r="M334" s="7"/>
      <c r="N334" s="7"/>
      <c r="O334" s="57"/>
      <c r="Q334" s="6"/>
      <c r="R334" s="6"/>
      <c r="S334" s="59"/>
      <c r="T334" s="57"/>
      <c r="V334" s="6"/>
      <c r="W334" s="6"/>
      <c r="X334" s="6"/>
      <c r="Y334" s="51"/>
      <c r="Z334" s="6"/>
      <c r="AA334" s="6"/>
      <c r="AB334" s="6"/>
    </row>
    <row r="335" spans="1:28" hidden="1" x14ac:dyDescent="0.25">
      <c r="A335" s="73"/>
      <c r="B335" s="69"/>
      <c r="C335" s="6"/>
      <c r="D335" s="187"/>
      <c r="E335" s="187"/>
      <c r="F335" s="7"/>
      <c r="G335" s="187"/>
      <c r="H335" s="192"/>
      <c r="I335" s="174"/>
      <c r="J335" s="245"/>
      <c r="K335" s="187"/>
      <c r="L335" s="57"/>
      <c r="M335" s="7"/>
      <c r="N335" s="7"/>
      <c r="O335" s="57"/>
      <c r="Q335" s="6"/>
      <c r="R335" s="6"/>
      <c r="S335" s="59"/>
      <c r="T335" s="57"/>
      <c r="V335" s="6"/>
      <c r="W335" s="6"/>
      <c r="X335" s="6"/>
      <c r="Y335" s="51"/>
      <c r="Z335" s="6"/>
      <c r="AA335" s="6"/>
      <c r="AB335" s="6"/>
    </row>
    <row r="336" spans="1:28" hidden="1" x14ac:dyDescent="0.25">
      <c r="A336" s="73"/>
      <c r="B336" s="69"/>
      <c r="C336" s="6"/>
      <c r="D336" s="187"/>
      <c r="E336" s="187"/>
      <c r="F336" s="7"/>
      <c r="G336" s="187"/>
      <c r="H336" s="192"/>
      <c r="I336" s="174"/>
      <c r="J336" s="245"/>
      <c r="K336" s="187"/>
      <c r="L336" s="57"/>
      <c r="M336" s="7"/>
      <c r="N336" s="7"/>
      <c r="O336" s="57"/>
      <c r="Q336" s="6"/>
      <c r="R336" s="6"/>
      <c r="S336" s="59"/>
      <c r="T336" s="57"/>
      <c r="V336" s="6"/>
      <c r="W336" s="6"/>
      <c r="X336" s="6"/>
      <c r="Y336" s="51"/>
      <c r="Z336" s="6"/>
      <c r="AA336" s="6"/>
      <c r="AB336" s="6"/>
    </row>
    <row r="337" spans="1:28" hidden="1" x14ac:dyDescent="0.25">
      <c r="A337" s="73"/>
      <c r="B337" s="69"/>
      <c r="C337" s="6"/>
      <c r="D337" s="187"/>
      <c r="E337" s="187"/>
      <c r="F337" s="7"/>
      <c r="G337" s="187"/>
      <c r="H337" s="192"/>
      <c r="I337" s="174"/>
      <c r="J337" s="245"/>
      <c r="K337" s="187"/>
      <c r="L337" s="57"/>
      <c r="M337" s="7"/>
      <c r="N337" s="7"/>
      <c r="O337" s="57"/>
      <c r="Q337" s="6"/>
      <c r="R337" s="6"/>
      <c r="S337" s="59"/>
      <c r="T337" s="57"/>
      <c r="V337" s="6"/>
      <c r="W337" s="6"/>
      <c r="X337" s="6"/>
      <c r="Y337" s="51"/>
      <c r="Z337" s="6"/>
      <c r="AA337" s="6"/>
      <c r="AB337" s="6"/>
    </row>
    <row r="338" spans="1:28" hidden="1" x14ac:dyDescent="0.25">
      <c r="A338" s="73"/>
      <c r="B338" s="69"/>
      <c r="C338" s="6"/>
      <c r="D338" s="187"/>
      <c r="E338" s="187"/>
      <c r="F338" s="7"/>
      <c r="G338" s="187"/>
      <c r="H338" s="192"/>
      <c r="I338" s="174"/>
      <c r="J338" s="245"/>
      <c r="K338" s="187"/>
      <c r="L338" s="57"/>
      <c r="M338" s="7"/>
      <c r="N338" s="7"/>
      <c r="O338" s="57"/>
      <c r="Q338" s="6"/>
      <c r="R338" s="6"/>
      <c r="S338" s="59"/>
      <c r="T338" s="57"/>
      <c r="V338" s="6"/>
      <c r="W338" s="6"/>
      <c r="X338" s="6"/>
      <c r="Y338" s="51"/>
      <c r="Z338" s="6"/>
      <c r="AA338" s="6"/>
      <c r="AB338" s="6"/>
    </row>
    <row r="339" spans="1:28" hidden="1" x14ac:dyDescent="0.25">
      <c r="A339" s="73"/>
      <c r="B339" s="69"/>
      <c r="C339" s="6"/>
      <c r="D339" s="187"/>
      <c r="E339" s="187"/>
      <c r="F339" s="7"/>
      <c r="G339" s="187"/>
      <c r="H339" s="192"/>
      <c r="I339" s="174"/>
      <c r="J339" s="245"/>
      <c r="K339" s="187"/>
      <c r="L339" s="57"/>
      <c r="M339" s="7"/>
      <c r="N339" s="7"/>
      <c r="O339" s="57"/>
      <c r="Q339" s="6"/>
      <c r="R339" s="6"/>
      <c r="S339" s="59"/>
      <c r="T339" s="57"/>
      <c r="V339" s="6"/>
      <c r="W339" s="6"/>
      <c r="X339" s="6"/>
      <c r="Y339" s="51"/>
      <c r="Z339" s="6"/>
      <c r="AA339" s="6"/>
      <c r="AB339" s="6"/>
    </row>
    <row r="340" spans="1:28" hidden="1" x14ac:dyDescent="0.25">
      <c r="A340" s="73"/>
      <c r="B340" s="69"/>
      <c r="C340" s="6"/>
      <c r="D340" s="187"/>
      <c r="E340" s="187"/>
      <c r="F340" s="7"/>
      <c r="G340" s="187"/>
      <c r="H340" s="192"/>
      <c r="I340" s="174"/>
      <c r="J340" s="245"/>
      <c r="K340" s="187"/>
      <c r="L340" s="57"/>
      <c r="M340" s="7"/>
      <c r="N340" s="7"/>
      <c r="O340" s="57"/>
      <c r="Q340" s="6"/>
      <c r="R340" s="6"/>
      <c r="S340" s="59"/>
      <c r="T340" s="57"/>
      <c r="V340" s="6"/>
      <c r="W340" s="6"/>
      <c r="X340" s="6"/>
      <c r="Y340" s="51"/>
      <c r="Z340" s="6"/>
      <c r="AA340" s="6"/>
      <c r="AB340" s="6"/>
    </row>
    <row r="341" spans="1:28" hidden="1" x14ac:dyDescent="0.25">
      <c r="A341" s="73"/>
      <c r="B341" s="69"/>
      <c r="C341" s="6"/>
      <c r="D341" s="187"/>
      <c r="E341" s="187"/>
      <c r="F341" s="7"/>
      <c r="G341" s="187"/>
      <c r="H341" s="192"/>
      <c r="I341" s="174"/>
      <c r="J341" s="245"/>
      <c r="K341" s="187"/>
      <c r="L341" s="57"/>
      <c r="M341" s="7"/>
      <c r="N341" s="7"/>
      <c r="O341" s="57"/>
      <c r="Q341" s="6"/>
      <c r="R341" s="6"/>
      <c r="S341" s="59"/>
      <c r="T341" s="57"/>
      <c r="V341" s="6"/>
      <c r="W341" s="6"/>
      <c r="X341" s="6"/>
      <c r="Y341" s="51"/>
      <c r="Z341" s="6"/>
      <c r="AA341" s="6"/>
      <c r="AB341" s="6"/>
    </row>
    <row r="342" spans="1:28" x14ac:dyDescent="0.25">
      <c r="A342" s="73"/>
      <c r="B342" s="69"/>
      <c r="C342" s="6"/>
      <c r="D342" s="187"/>
      <c r="E342" s="187"/>
      <c r="F342" s="51"/>
      <c r="G342" s="187"/>
      <c r="H342" s="192"/>
      <c r="I342" s="174"/>
      <c r="J342" s="245"/>
      <c r="K342" s="187"/>
      <c r="L342" s="57"/>
      <c r="M342" s="7"/>
      <c r="N342" s="7"/>
      <c r="O342" s="57"/>
      <c r="Q342" s="6"/>
      <c r="R342" s="6"/>
      <c r="S342" s="59"/>
      <c r="T342" s="57"/>
      <c r="V342" s="6"/>
      <c r="W342" s="6"/>
      <c r="X342" s="6"/>
      <c r="Y342" s="51"/>
      <c r="Z342" s="6"/>
      <c r="AA342" s="6"/>
      <c r="AB342" s="6"/>
    </row>
    <row r="343" spans="1:28" x14ac:dyDescent="0.25">
      <c r="A343" s="77" t="s">
        <v>127</v>
      </c>
      <c r="B343" s="69"/>
      <c r="C343" s="7">
        <f>SUM(C344:C347)</f>
        <v>20451089.935999997</v>
      </c>
      <c r="D343" s="192">
        <f>SUM(D344:D347)</f>
        <v>21991000</v>
      </c>
      <c r="E343" s="192">
        <f>SUM(E344:E347)</f>
        <v>93309647.140000001</v>
      </c>
      <c r="F343" s="7">
        <f>D343+E343</f>
        <v>115300647.14</v>
      </c>
      <c r="G343" s="192">
        <f>SUM(G344:G347)</f>
        <v>55788683.509999998</v>
      </c>
      <c r="H343" s="192">
        <f>F343-G343</f>
        <v>59511963.630000003</v>
      </c>
      <c r="I343" s="174">
        <f>G343/F343</f>
        <v>0.48385403632869844</v>
      </c>
      <c r="J343" s="192">
        <f>SUM(J344:J347)</f>
        <v>35374518.819999993</v>
      </c>
      <c r="K343" s="192">
        <f>SUM(K344:K347)</f>
        <v>5232932.37</v>
      </c>
      <c r="L343" s="57">
        <f>K343/F343</f>
        <v>4.5385108408334297E-2</v>
      </c>
      <c r="M343" s="7">
        <f>K343+G343+J343</f>
        <v>96396134.699999988</v>
      </c>
      <c r="N343" s="7">
        <f>H343-K343-J343</f>
        <v>18904512.440000013</v>
      </c>
      <c r="O343" s="72">
        <f>M343/F343</f>
        <v>0.83604157557723124</v>
      </c>
      <c r="Q343" s="7">
        <f>SUM(Q344:Q347)</f>
        <v>0</v>
      </c>
      <c r="R343" s="7">
        <f>SUM(R344:R347)</f>
        <v>0</v>
      </c>
      <c r="S343" s="7">
        <f>SUM(S344:S347)</f>
        <v>39355602.376000002</v>
      </c>
      <c r="T343" s="57">
        <f>+M343/(Q343+F343+R343)</f>
        <v>0.83604157557723124</v>
      </c>
      <c r="V343" s="7">
        <f>SUM(V344:V347)</f>
        <v>0</v>
      </c>
      <c r="W343" s="7">
        <f>SUM(W344:W347)</f>
        <v>21091000</v>
      </c>
      <c r="X343" s="7">
        <f>SUM(X344:X347)</f>
        <v>0</v>
      </c>
      <c r="Y343" s="51"/>
      <c r="Z343" s="7">
        <f>SUM(Z344:Z347)</f>
        <v>0</v>
      </c>
      <c r="AA343" s="7">
        <f>SUM(AA344:AA347)</f>
        <v>0</v>
      </c>
      <c r="AB343" s="7">
        <f>SUM(AB344:AB347)</f>
        <v>0</v>
      </c>
    </row>
    <row r="344" spans="1:28" x14ac:dyDescent="0.25">
      <c r="A344" s="48" t="s">
        <v>31</v>
      </c>
      <c r="B344" s="69"/>
      <c r="C344" s="12">
        <f>+C271+C277+C279+C281+C283+C284+C285+C286+C294+C295+C296+C298+C299+C300+C301+C302+C303+C304+C305+C308+C309+C312+C313+C314+C315+C318+C319+C320</f>
        <v>4872898.9060000014</v>
      </c>
      <c r="D344" s="230">
        <f>+D271+D277+D279</f>
        <v>557000</v>
      </c>
      <c r="E344" s="230">
        <f>+E271+E277+E279</f>
        <v>0</v>
      </c>
      <c r="F344" s="7">
        <f>D344+E344</f>
        <v>557000</v>
      </c>
      <c r="G344" s="230">
        <f>+G271+G277+G279</f>
        <v>24786895.139999997</v>
      </c>
      <c r="H344" s="192">
        <f>F344-G344</f>
        <v>-24229895.139999997</v>
      </c>
      <c r="I344" s="174">
        <f>G344/F344</f>
        <v>44.500709407540391</v>
      </c>
      <c r="J344" s="230">
        <f>+J271+J277+J279</f>
        <v>0</v>
      </c>
      <c r="K344" s="230">
        <f>+K271+K277+K279</f>
        <v>96913.71</v>
      </c>
      <c r="L344" s="57">
        <f>K344/F344</f>
        <v>0.17399229802513466</v>
      </c>
      <c r="M344" s="12">
        <f>+M271+M277+M279</f>
        <v>24883808.849999998</v>
      </c>
      <c r="N344" s="7">
        <f>H344-K344-J344</f>
        <v>-24326808.849999998</v>
      </c>
      <c r="O344" s="72">
        <f>M344/F344</f>
        <v>44.674701705565525</v>
      </c>
      <c r="Q344" s="12">
        <f>+Q271+Q277+Q279</f>
        <v>0</v>
      </c>
      <c r="R344" s="12">
        <f>+R271+R277+R279</f>
        <v>0</v>
      </c>
      <c r="S344" s="59">
        <f t="shared" ref="S344:S347" si="351">+N344+C344+Q344+R344</f>
        <v>-19453909.943999998</v>
      </c>
      <c r="T344" s="57">
        <f t="shared" ref="T344:T347" si="352">+M344/(Q344+F344+R344)</f>
        <v>44.674701705565525</v>
      </c>
      <c r="V344" s="12">
        <f>+V271+V277+V279</f>
        <v>0</v>
      </c>
      <c r="W344" s="12">
        <f>+W271+W277+W279</f>
        <v>9232515</v>
      </c>
      <c r="X344" s="12">
        <f>+X271+X277+X279</f>
        <v>0</v>
      </c>
      <c r="Y344" s="51"/>
      <c r="Z344" s="12">
        <f>+Z271+Z277+Z279</f>
        <v>0</v>
      </c>
      <c r="AA344" s="12">
        <f>+AA271+AA277+AA279</f>
        <v>0</v>
      </c>
      <c r="AB344" s="12">
        <f>+AB271+AB277+AB279</f>
        <v>0</v>
      </c>
    </row>
    <row r="345" spans="1:28" x14ac:dyDescent="0.25">
      <c r="A345" s="48" t="s">
        <v>32</v>
      </c>
      <c r="B345" s="69"/>
      <c r="C345" s="12">
        <f>+C272+C278+C280+C282+C288+C289+C290+C287+C292+C317</f>
        <v>15578191.029999994</v>
      </c>
      <c r="D345" s="230">
        <f>+D272+D278</f>
        <v>21434000</v>
      </c>
      <c r="E345" s="230">
        <f>+E272+E278</f>
        <v>93309647.140000001</v>
      </c>
      <c r="F345" s="7">
        <f>D345+E345</f>
        <v>114743647.14</v>
      </c>
      <c r="G345" s="230">
        <f>+G272+G278</f>
        <v>31001788.370000001</v>
      </c>
      <c r="H345" s="192">
        <f>F345-G345</f>
        <v>83741858.769999996</v>
      </c>
      <c r="I345" s="174">
        <f>G345/F345</f>
        <v>0.27018304841029128</v>
      </c>
      <c r="J345" s="230">
        <f>+J272+J278</f>
        <v>35374518.819999993</v>
      </c>
      <c r="K345" s="230">
        <f>+K272+K278</f>
        <v>5136018.66</v>
      </c>
      <c r="L345" s="57">
        <f>K345/F345</f>
        <v>4.4760810624517512E-2</v>
      </c>
      <c r="M345" s="12">
        <f>+M272+M278</f>
        <v>71512325.849999994</v>
      </c>
      <c r="N345" s="7">
        <f t="shared" ref="N345:N347" si="353">H345-K345-J345</f>
        <v>43231321.290000007</v>
      </c>
      <c r="O345" s="72">
        <f>M345/F345</f>
        <v>0.6232356006842541</v>
      </c>
      <c r="Q345" s="12">
        <f>+Q272+Q278</f>
        <v>0</v>
      </c>
      <c r="R345" s="12">
        <f>+R272+R278</f>
        <v>0</v>
      </c>
      <c r="S345" s="59">
        <f t="shared" si="351"/>
        <v>58809512.32</v>
      </c>
      <c r="T345" s="57">
        <f t="shared" si="352"/>
        <v>0.6232356006842541</v>
      </c>
      <c r="V345" s="12">
        <f>+V272+V278</f>
        <v>0</v>
      </c>
      <c r="W345" s="12">
        <f>+W272+W278</f>
        <v>11858485</v>
      </c>
      <c r="X345" s="12">
        <f>+X272+X278</f>
        <v>0</v>
      </c>
      <c r="Y345" s="51"/>
      <c r="Z345" s="12">
        <f>+Z272+Z278</f>
        <v>0</v>
      </c>
      <c r="AA345" s="12">
        <f>+AA272+AA278</f>
        <v>0</v>
      </c>
      <c r="AB345" s="12">
        <f>+AB272+AB278</f>
        <v>0</v>
      </c>
    </row>
    <row r="346" spans="1:28" hidden="1" x14ac:dyDescent="0.25">
      <c r="A346" s="48" t="s">
        <v>53</v>
      </c>
      <c r="B346" s="69"/>
      <c r="C346" s="12">
        <f>+C273</f>
        <v>0</v>
      </c>
      <c r="D346" s="230">
        <f t="shared" ref="D346:G346" si="354">+D273</f>
        <v>0</v>
      </c>
      <c r="E346" s="230">
        <f t="shared" si="354"/>
        <v>0</v>
      </c>
      <c r="F346" s="7">
        <f>D346+E346</f>
        <v>0</v>
      </c>
      <c r="G346" s="230">
        <f t="shared" si="354"/>
        <v>0</v>
      </c>
      <c r="H346" s="192">
        <f>F346-G346</f>
        <v>0</v>
      </c>
      <c r="I346" s="174" t="e">
        <f>G346/F346</f>
        <v>#DIV/0!</v>
      </c>
      <c r="J346" s="230">
        <f t="shared" ref="J346:K346" si="355">+J273</f>
        <v>0</v>
      </c>
      <c r="K346" s="230">
        <f t="shared" si="355"/>
        <v>0</v>
      </c>
      <c r="L346" s="57" t="e">
        <f>K346/F346</f>
        <v>#DIV/0!</v>
      </c>
      <c r="M346" s="12">
        <f t="shared" ref="M346" si="356">+M273</f>
        <v>0</v>
      </c>
      <c r="N346" s="7">
        <f t="shared" si="353"/>
        <v>0</v>
      </c>
      <c r="O346" s="72" t="e">
        <f>M346/F346</f>
        <v>#DIV/0!</v>
      </c>
      <c r="Q346" s="12">
        <f t="shared" ref="Q346:R346" si="357">+Q273</f>
        <v>0</v>
      </c>
      <c r="R346" s="12">
        <f t="shared" si="357"/>
        <v>0</v>
      </c>
      <c r="S346" s="59">
        <f t="shared" si="351"/>
        <v>0</v>
      </c>
      <c r="T346" s="57" t="e">
        <f t="shared" si="352"/>
        <v>#DIV/0!</v>
      </c>
      <c r="V346" s="12">
        <f t="shared" ref="V346:X346" si="358">+V273</f>
        <v>0</v>
      </c>
      <c r="W346" s="12">
        <f t="shared" si="358"/>
        <v>0</v>
      </c>
      <c r="X346" s="12">
        <f t="shared" si="358"/>
        <v>0</v>
      </c>
      <c r="Y346" s="51"/>
      <c r="Z346" s="12">
        <f t="shared" ref="Z346:AB346" si="359">+Z273</f>
        <v>0</v>
      </c>
      <c r="AA346" s="12">
        <f t="shared" si="359"/>
        <v>0</v>
      </c>
      <c r="AB346" s="12">
        <f t="shared" si="359"/>
        <v>0</v>
      </c>
    </row>
    <row r="347" spans="1:28" hidden="1" x14ac:dyDescent="0.25">
      <c r="A347" s="48" t="s">
        <v>33</v>
      </c>
      <c r="B347" s="69"/>
      <c r="C347" s="12">
        <f>+C274+C293+C297+C306+C307+C310+C311+C316</f>
        <v>0</v>
      </c>
      <c r="D347" s="230">
        <f>D274</f>
        <v>0</v>
      </c>
      <c r="E347" s="230">
        <f>E274</f>
        <v>0</v>
      </c>
      <c r="F347" s="7">
        <f>D347+E347</f>
        <v>0</v>
      </c>
      <c r="G347" s="230">
        <f>G274</f>
        <v>0</v>
      </c>
      <c r="H347" s="192">
        <f>F347-G347</f>
        <v>0</v>
      </c>
      <c r="I347" s="174" t="e">
        <f>G347/F347</f>
        <v>#DIV/0!</v>
      </c>
      <c r="J347" s="230">
        <f>J274</f>
        <v>0</v>
      </c>
      <c r="K347" s="230">
        <f>K274</f>
        <v>0</v>
      </c>
      <c r="L347" s="57" t="e">
        <f>K347/F347</f>
        <v>#DIV/0!</v>
      </c>
      <c r="M347" s="12">
        <f>M274</f>
        <v>0</v>
      </c>
      <c r="N347" s="7">
        <f t="shared" si="353"/>
        <v>0</v>
      </c>
      <c r="O347" s="72" t="e">
        <f>M347/F347</f>
        <v>#DIV/0!</v>
      </c>
      <c r="Q347" s="12">
        <f>Q274</f>
        <v>0</v>
      </c>
      <c r="R347" s="12">
        <f>R274</f>
        <v>0</v>
      </c>
      <c r="S347" s="59">
        <f t="shared" si="351"/>
        <v>0</v>
      </c>
      <c r="T347" s="57" t="e">
        <f t="shared" si="352"/>
        <v>#DIV/0!</v>
      </c>
      <c r="V347" s="12">
        <f>V274</f>
        <v>0</v>
      </c>
      <c r="W347" s="12">
        <f>W274</f>
        <v>0</v>
      </c>
      <c r="X347" s="12">
        <f>X274</f>
        <v>0</v>
      </c>
      <c r="Y347" s="51"/>
      <c r="Z347" s="12">
        <f>Z274</f>
        <v>0</v>
      </c>
      <c r="AA347" s="12">
        <f>AA274</f>
        <v>0</v>
      </c>
      <c r="AB347" s="12">
        <f>AB274</f>
        <v>0</v>
      </c>
    </row>
    <row r="348" spans="1:28" hidden="1" x14ac:dyDescent="0.25">
      <c r="A348" s="68"/>
      <c r="B348" s="69"/>
      <c r="C348" s="6"/>
      <c r="D348" s="187"/>
      <c r="E348" s="187"/>
      <c r="F348" s="51"/>
      <c r="G348" s="189"/>
      <c r="H348" s="189"/>
      <c r="I348" s="188"/>
      <c r="J348" s="240"/>
      <c r="K348" s="189"/>
      <c r="L348" s="50"/>
      <c r="M348" s="51"/>
      <c r="N348" s="51"/>
      <c r="O348" s="52"/>
      <c r="Q348" s="6"/>
      <c r="R348" s="6"/>
      <c r="S348" s="12"/>
      <c r="T348" s="54"/>
      <c r="V348" s="6"/>
      <c r="W348" s="6"/>
      <c r="X348" s="6"/>
      <c r="Y348" s="51"/>
      <c r="Z348" s="6"/>
      <c r="AA348" s="6"/>
      <c r="AB348" s="6"/>
    </row>
    <row r="349" spans="1:28" x14ac:dyDescent="0.25">
      <c r="A349" s="68"/>
      <c r="B349" s="69"/>
      <c r="C349" s="6"/>
      <c r="D349" s="187"/>
      <c r="E349" s="187"/>
      <c r="F349" s="51"/>
      <c r="G349" s="189"/>
      <c r="H349" s="189"/>
      <c r="I349" s="188"/>
      <c r="J349" s="240"/>
      <c r="K349" s="189"/>
      <c r="L349" s="50"/>
      <c r="M349" s="51"/>
      <c r="N349" s="51"/>
      <c r="O349" s="52"/>
      <c r="Q349" s="6"/>
      <c r="R349" s="6"/>
      <c r="S349" s="51"/>
      <c r="T349" s="54"/>
      <c r="V349" s="6"/>
      <c r="W349" s="6"/>
      <c r="X349" s="6"/>
      <c r="Y349" s="51"/>
      <c r="Z349" s="6"/>
      <c r="AA349" s="6"/>
      <c r="AB349" s="6"/>
    </row>
    <row r="350" spans="1:28" x14ac:dyDescent="0.25">
      <c r="C350" s="80"/>
      <c r="K350" s="252"/>
      <c r="S350" s="80"/>
    </row>
    <row r="351" spans="1:28" x14ac:dyDescent="0.25">
      <c r="A351" s="23" t="s">
        <v>128</v>
      </c>
      <c r="C351" s="80"/>
      <c r="D351" s="193" t="s">
        <v>145</v>
      </c>
      <c r="F351" s="80"/>
      <c r="G351" s="198"/>
      <c r="K351" s="196" t="s">
        <v>129</v>
      </c>
      <c r="M351" s="13"/>
      <c r="N351" s="13"/>
      <c r="S351" s="80"/>
    </row>
    <row r="352" spans="1:28" x14ac:dyDescent="0.25">
      <c r="C352" s="80"/>
      <c r="G352" s="197"/>
      <c r="K352" s="198"/>
      <c r="M352" s="80"/>
      <c r="N352" s="80"/>
      <c r="O352" s="13"/>
    </row>
    <row r="353" spans="1:28" x14ac:dyDescent="0.25">
      <c r="C353" s="80"/>
      <c r="G353" s="197"/>
      <c r="K353" s="197"/>
      <c r="M353" s="80"/>
      <c r="N353" s="80"/>
      <c r="O353" s="13"/>
      <c r="S353" s="80"/>
    </row>
    <row r="354" spans="1:28" s="24" customFormat="1" x14ac:dyDescent="0.25">
      <c r="A354" s="24" t="s">
        <v>171</v>
      </c>
      <c r="B354" s="164"/>
      <c r="C354" s="1"/>
      <c r="D354" s="249" t="s">
        <v>156</v>
      </c>
      <c r="E354" s="180"/>
      <c r="G354" s="180"/>
      <c r="H354" s="177"/>
      <c r="I354" s="178"/>
      <c r="J354" s="179"/>
      <c r="K354" s="177" t="s">
        <v>165</v>
      </c>
      <c r="L354" s="26"/>
      <c r="M354" s="1"/>
      <c r="O354" s="88"/>
      <c r="Q354" s="1"/>
      <c r="R354" s="1"/>
      <c r="T354" s="29"/>
      <c r="V354" s="1"/>
      <c r="W354" s="1"/>
      <c r="X354" s="1"/>
      <c r="Z354" s="1"/>
      <c r="AA354" s="1"/>
      <c r="AB354" s="1"/>
    </row>
    <row r="355" spans="1:28" x14ac:dyDescent="0.25">
      <c r="A355" s="53" t="s">
        <v>172</v>
      </c>
      <c r="B355" s="163"/>
      <c r="C355" s="13" t="s">
        <v>173</v>
      </c>
      <c r="D355" s="196" t="s">
        <v>157</v>
      </c>
      <c r="K355" s="193" t="s">
        <v>164</v>
      </c>
      <c r="N355" s="13"/>
      <c r="O355" s="87"/>
    </row>
  </sheetData>
  <mergeCells count="3">
    <mergeCell ref="D7:F7"/>
    <mergeCell ref="Q7:R7"/>
    <mergeCell ref="J7:K7"/>
  </mergeCells>
  <printOptions horizontalCentered="1"/>
  <pageMargins left="0.2" right="0.2" top="0.5" bottom="0.25" header="0.3" footer="0.3"/>
  <pageSetup scale="47" fitToHeight="7" orientation="landscape" r:id="rId1"/>
  <headerFooter>
    <oddFooter>Page &amp;P of &amp;N</oddFooter>
  </headerFooter>
  <rowBreaks count="5" manualBreakCount="5">
    <brk id="56" max="18" man="1"/>
    <brk id="111" max="18" man="1"/>
    <brk id="154" max="18" man="1"/>
    <brk id="201" max="18" man="1"/>
    <brk id="244" max="18" man="1"/>
  </rowBreaks>
  <colBreaks count="1" manualBreakCount="1">
    <brk id="19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E361"/>
  <sheetViews>
    <sheetView tabSelected="1" zoomScaleNormal="100" zoomScaleSheetLayoutView="86" workbookViewId="0">
      <pane xSplit="2" ySplit="9" topLeftCell="D259" activePane="bottomRight" state="frozen"/>
      <selection pane="topRight" activeCell="C1" sqref="C1"/>
      <selection pane="bottomLeft" activeCell="A10" sqref="A10"/>
      <selection pane="bottomRight" activeCell="A344" sqref="A344"/>
    </sheetView>
  </sheetViews>
  <sheetFormatPr defaultColWidth="9.140625" defaultRowHeight="15" x14ac:dyDescent="0.25"/>
  <cols>
    <col min="1" max="1" width="37.7109375" style="107" customWidth="1"/>
    <col min="2" max="2" width="14" style="162" bestFit="1" customWidth="1"/>
    <col min="3" max="3" width="18" style="22" customWidth="1"/>
    <col min="4" max="4" width="18.140625" style="22" customWidth="1"/>
    <col min="5" max="5" width="17" style="22" customWidth="1"/>
    <col min="6" max="6" width="18.140625" style="53" customWidth="1"/>
    <col min="7" max="7" width="18.140625" style="269" customWidth="1"/>
    <col min="8" max="8" width="18" style="107" customWidth="1"/>
    <col min="9" max="9" width="9.28515625" style="143" customWidth="1"/>
    <col min="10" max="10" width="14.7109375" style="144" customWidth="1"/>
    <col min="11" max="11" width="18" style="107" bestFit="1" customWidth="1"/>
    <col min="12" max="12" width="9.28515625" style="143" customWidth="1"/>
    <col min="13" max="13" width="18.140625" style="107" bestFit="1" customWidth="1"/>
    <col min="14" max="14" width="18.140625" style="129" bestFit="1" customWidth="1"/>
    <col min="15" max="15" width="9.28515625" style="145" customWidth="1"/>
    <col min="16" max="16" width="1.7109375" style="107" customWidth="1"/>
    <col min="17" max="17" width="23" style="22" hidden="1" customWidth="1"/>
    <col min="18" max="18" width="18" style="22" hidden="1" customWidth="1"/>
    <col min="19" max="19" width="18.140625" style="107" bestFit="1" customWidth="1"/>
    <col min="20" max="20" width="9.28515625" style="146" customWidth="1"/>
    <col min="21" max="21" width="9.140625" style="107" customWidth="1"/>
    <col min="22" max="24" width="23.140625" style="13" bestFit="1" customWidth="1"/>
    <col min="25" max="25" width="9.140625" style="53" customWidth="1"/>
    <col min="26" max="28" width="23.140625" style="13" bestFit="1" customWidth="1"/>
    <col min="29" max="16384" width="9.140625" style="107"/>
  </cols>
  <sheetData>
    <row r="1" spans="1:28" s="90" customFormat="1" x14ac:dyDescent="0.25">
      <c r="A1" s="90" t="s">
        <v>0</v>
      </c>
      <c r="B1" s="157"/>
      <c r="C1" s="14"/>
      <c r="D1" s="14"/>
      <c r="E1" s="14"/>
      <c r="F1" s="24"/>
      <c r="G1" s="263"/>
      <c r="I1" s="91"/>
      <c r="J1" s="92"/>
      <c r="L1" s="91"/>
      <c r="N1" s="93"/>
      <c r="O1" s="94"/>
      <c r="Q1" s="14"/>
      <c r="R1" s="14"/>
      <c r="T1" s="95"/>
      <c r="V1" s="1"/>
      <c r="W1" s="1"/>
      <c r="X1" s="1"/>
      <c r="Y1" s="24"/>
      <c r="Z1" s="1"/>
      <c r="AA1" s="1"/>
      <c r="AB1" s="1"/>
    </row>
    <row r="2" spans="1:28" s="90" customFormat="1" x14ac:dyDescent="0.25">
      <c r="A2" s="24" t="s">
        <v>153</v>
      </c>
      <c r="B2" s="157"/>
      <c r="C2" s="14"/>
      <c r="D2" s="14"/>
      <c r="E2" s="14"/>
      <c r="F2" s="24"/>
      <c r="G2" s="263"/>
      <c r="I2" s="91"/>
      <c r="J2" s="92"/>
      <c r="L2" s="91"/>
      <c r="N2" s="93"/>
      <c r="O2" s="94"/>
      <c r="Q2" s="14"/>
      <c r="R2" s="14"/>
      <c r="T2" s="95"/>
      <c r="V2" s="1"/>
      <c r="W2" s="1"/>
      <c r="X2" s="1"/>
      <c r="Y2" s="24"/>
      <c r="Z2" s="1"/>
      <c r="AA2" s="1"/>
      <c r="AB2" s="1"/>
    </row>
    <row r="3" spans="1:28" s="90" customFormat="1" x14ac:dyDescent="0.25">
      <c r="A3" s="24" t="s">
        <v>1</v>
      </c>
      <c r="B3" s="157"/>
      <c r="C3" s="14"/>
      <c r="D3" s="14"/>
      <c r="E3" s="14"/>
      <c r="F3" s="24"/>
      <c r="G3" s="263"/>
      <c r="I3" s="91"/>
      <c r="J3" s="92"/>
      <c r="L3" s="91"/>
      <c r="N3" s="93"/>
      <c r="O3" s="94"/>
      <c r="Q3" s="14"/>
      <c r="R3" s="14"/>
      <c r="T3" s="95"/>
      <c r="V3" s="1"/>
      <c r="W3" s="1"/>
      <c r="X3" s="1"/>
      <c r="Y3" s="24"/>
      <c r="Z3" s="1"/>
      <c r="AA3" s="1"/>
      <c r="AB3" s="1"/>
    </row>
    <row r="4" spans="1:28" s="90" customFormat="1" x14ac:dyDescent="0.25">
      <c r="A4" s="24" t="s">
        <v>154</v>
      </c>
      <c r="B4" s="157"/>
      <c r="C4" s="14"/>
      <c r="D4" s="14"/>
      <c r="E4" s="14"/>
      <c r="F4" s="24"/>
      <c r="G4" s="263"/>
      <c r="I4" s="91"/>
      <c r="J4" s="92"/>
      <c r="L4" s="91"/>
      <c r="N4" s="93"/>
      <c r="O4" s="94"/>
      <c r="Q4" s="14"/>
      <c r="R4" s="14"/>
      <c r="S4" s="14"/>
      <c r="T4" s="95"/>
      <c r="V4" s="1"/>
      <c r="W4" s="1"/>
      <c r="X4" s="1"/>
      <c r="Y4" s="24"/>
      <c r="Z4" s="1"/>
      <c r="AA4" s="1"/>
      <c r="AB4" s="1"/>
    </row>
    <row r="5" spans="1:28" s="90" customFormat="1" x14ac:dyDescent="0.25">
      <c r="A5" s="24" t="s">
        <v>162</v>
      </c>
      <c r="B5" s="157"/>
      <c r="C5" s="14"/>
      <c r="D5" s="14"/>
      <c r="E5" s="14"/>
      <c r="F5" s="24"/>
      <c r="G5" s="263"/>
      <c r="I5" s="91"/>
      <c r="J5" s="92"/>
      <c r="K5" s="14"/>
      <c r="L5" s="91"/>
      <c r="N5" s="93"/>
      <c r="O5" s="94"/>
      <c r="Q5" s="14"/>
      <c r="R5" s="14"/>
      <c r="T5" s="95"/>
      <c r="V5" s="1"/>
      <c r="W5" s="1"/>
      <c r="X5" s="1"/>
      <c r="Y5" s="24"/>
      <c r="Z5" s="1"/>
      <c r="AA5" s="1"/>
      <c r="AB5" s="1"/>
    </row>
    <row r="6" spans="1:28" s="90" customFormat="1" x14ac:dyDescent="0.25">
      <c r="B6" s="157"/>
      <c r="C6" s="14"/>
      <c r="D6" s="14"/>
      <c r="E6" s="14"/>
      <c r="F6" s="24"/>
      <c r="G6" s="263"/>
      <c r="I6" s="91"/>
      <c r="J6" s="92"/>
      <c r="L6" s="91"/>
      <c r="N6" s="93"/>
      <c r="O6" s="94"/>
      <c r="Q6" s="14"/>
      <c r="R6" s="14"/>
      <c r="T6" s="95"/>
      <c r="V6" s="1"/>
      <c r="W6" s="1"/>
      <c r="X6" s="1"/>
      <c r="Y6" s="24"/>
      <c r="Z6" s="1"/>
      <c r="AA6" s="1"/>
      <c r="AB6" s="1"/>
    </row>
    <row r="7" spans="1:28" s="90" customFormat="1" ht="30" customHeight="1" x14ac:dyDescent="0.25">
      <c r="A7" s="96"/>
      <c r="B7" s="158"/>
      <c r="C7" s="15"/>
      <c r="D7" s="258" t="s">
        <v>2</v>
      </c>
      <c r="E7" s="258"/>
      <c r="F7" s="258"/>
      <c r="G7" s="264" t="s">
        <v>3</v>
      </c>
      <c r="H7" s="97"/>
      <c r="I7" s="34" t="s">
        <v>4</v>
      </c>
      <c r="J7" s="258" t="s">
        <v>5</v>
      </c>
      <c r="K7" s="258"/>
      <c r="L7" s="34" t="s">
        <v>4</v>
      </c>
      <c r="M7" s="98"/>
      <c r="N7" s="99" t="s">
        <v>6</v>
      </c>
      <c r="O7" s="34" t="s">
        <v>4</v>
      </c>
      <c r="Q7" s="259" t="s">
        <v>8</v>
      </c>
      <c r="R7" s="260"/>
      <c r="S7" s="100" t="s">
        <v>6</v>
      </c>
      <c r="T7" s="101" t="s">
        <v>9</v>
      </c>
      <c r="V7" s="24"/>
      <c r="W7" s="24"/>
      <c r="X7" s="24"/>
      <c r="Y7" s="24"/>
      <c r="Z7" s="24" t="s">
        <v>10</v>
      </c>
      <c r="AA7" s="24"/>
      <c r="AB7" s="24"/>
    </row>
    <row r="8" spans="1:28" s="24" customFormat="1" ht="30" x14ac:dyDescent="0.25">
      <c r="A8" s="38" t="s">
        <v>11</v>
      </c>
      <c r="B8" s="39"/>
      <c r="C8" s="3" t="s">
        <v>12</v>
      </c>
      <c r="D8" s="5" t="s">
        <v>13</v>
      </c>
      <c r="E8" s="5" t="s">
        <v>14</v>
      </c>
      <c r="F8" s="40" t="s">
        <v>134</v>
      </c>
      <c r="G8" s="235" t="s">
        <v>15</v>
      </c>
      <c r="H8" s="41" t="s">
        <v>16</v>
      </c>
      <c r="I8" s="42" t="s">
        <v>17</v>
      </c>
      <c r="J8" s="16" t="s">
        <v>132</v>
      </c>
      <c r="K8" s="17" t="s">
        <v>18</v>
      </c>
      <c r="L8" s="43" t="s">
        <v>17</v>
      </c>
      <c r="M8" s="4" t="s">
        <v>19</v>
      </c>
      <c r="N8" s="4" t="s">
        <v>20</v>
      </c>
      <c r="O8" s="42" t="s">
        <v>17</v>
      </c>
      <c r="Q8" s="5" t="s">
        <v>149</v>
      </c>
      <c r="R8" s="5" t="s">
        <v>150</v>
      </c>
      <c r="S8" s="4" t="s">
        <v>21</v>
      </c>
      <c r="T8" s="44" t="s">
        <v>21</v>
      </c>
      <c r="V8" s="5" t="s">
        <v>151</v>
      </c>
      <c r="W8" s="5" t="s">
        <v>149</v>
      </c>
      <c r="X8" s="5" t="s">
        <v>150</v>
      </c>
      <c r="Y8" s="45"/>
      <c r="Z8" s="5" t="s">
        <v>151</v>
      </c>
      <c r="AA8" s="5" t="s">
        <v>149</v>
      </c>
      <c r="AB8" s="5" t="s">
        <v>150</v>
      </c>
    </row>
    <row r="9" spans="1:28" s="10" customFormat="1" ht="22.5" x14ac:dyDescent="0.2">
      <c r="A9" s="165"/>
      <c r="B9" s="46"/>
      <c r="C9" s="166" t="s">
        <v>22</v>
      </c>
      <c r="D9" s="167" t="s">
        <v>23</v>
      </c>
      <c r="E9" s="166" t="s">
        <v>24</v>
      </c>
      <c r="F9" s="168" t="s">
        <v>135</v>
      </c>
      <c r="G9" s="239" t="s">
        <v>25</v>
      </c>
      <c r="H9" s="169" t="s">
        <v>26</v>
      </c>
      <c r="I9" s="170" t="s">
        <v>144</v>
      </c>
      <c r="J9" s="166" t="s">
        <v>130</v>
      </c>
      <c r="K9" s="169" t="s">
        <v>133</v>
      </c>
      <c r="L9" s="170" t="s">
        <v>136</v>
      </c>
      <c r="M9" s="169" t="s">
        <v>137</v>
      </c>
      <c r="N9" s="168" t="s">
        <v>138</v>
      </c>
      <c r="O9" s="170" t="s">
        <v>139</v>
      </c>
      <c r="Q9" s="171" t="s">
        <v>140</v>
      </c>
      <c r="R9" s="171" t="s">
        <v>141</v>
      </c>
      <c r="S9" s="169" t="s">
        <v>142</v>
      </c>
      <c r="T9" s="172" t="s">
        <v>148</v>
      </c>
      <c r="V9" s="171"/>
      <c r="W9" s="171"/>
      <c r="X9" s="171"/>
      <c r="Y9" s="11"/>
      <c r="Z9" s="171"/>
      <c r="AA9" s="171"/>
      <c r="AB9" s="171"/>
    </row>
    <row r="10" spans="1:28" x14ac:dyDescent="0.25">
      <c r="A10" s="102" t="s">
        <v>27</v>
      </c>
      <c r="B10" s="159"/>
      <c r="C10" s="18"/>
      <c r="D10" s="18"/>
      <c r="E10" s="18"/>
      <c r="F10" s="6"/>
      <c r="G10" s="219"/>
      <c r="H10" s="18"/>
      <c r="I10" s="103"/>
      <c r="J10" s="104"/>
      <c r="K10" s="105"/>
      <c r="L10" s="103"/>
      <c r="M10" s="18"/>
      <c r="N10" s="20"/>
      <c r="O10" s="106"/>
      <c r="Q10" s="18"/>
      <c r="R10" s="18"/>
      <c r="S10" s="105"/>
      <c r="T10" s="108"/>
      <c r="V10" s="6"/>
      <c r="W10" s="6"/>
      <c r="X10" s="6"/>
      <c r="Y10" s="51"/>
      <c r="Z10" s="6"/>
      <c r="AA10" s="6"/>
      <c r="AB10" s="6"/>
    </row>
    <row r="11" spans="1:28" x14ac:dyDescent="0.25">
      <c r="A11" s="102" t="s">
        <v>28</v>
      </c>
      <c r="B11" s="159"/>
      <c r="C11" s="18"/>
      <c r="D11" s="18"/>
      <c r="E11" s="18"/>
      <c r="F11" s="6"/>
      <c r="G11" s="219"/>
      <c r="H11" s="18"/>
      <c r="I11" s="103"/>
      <c r="J11" s="104"/>
      <c r="K11" s="105"/>
      <c r="L11" s="103"/>
      <c r="M11" s="18"/>
      <c r="N11" s="20"/>
      <c r="O11" s="106"/>
      <c r="Q11" s="18"/>
      <c r="R11" s="18"/>
      <c r="S11" s="105"/>
      <c r="T11" s="108"/>
      <c r="V11" s="6"/>
      <c r="W11" s="6"/>
      <c r="X11" s="6"/>
      <c r="Y11" s="51"/>
      <c r="Z11" s="6"/>
      <c r="AA11" s="6"/>
      <c r="AB11" s="6"/>
    </row>
    <row r="12" spans="1:28" ht="30" x14ac:dyDescent="0.25">
      <c r="A12" s="109" t="s">
        <v>29</v>
      </c>
      <c r="B12" s="159" t="s">
        <v>30</v>
      </c>
      <c r="C12" s="19">
        <f>SUM(C13:C15)</f>
        <v>-477847.7</v>
      </c>
      <c r="D12" s="110">
        <f>SUM(D13:D15)</f>
        <v>778021</v>
      </c>
      <c r="E12" s="110">
        <f>SUM(E13:E15)</f>
        <v>0</v>
      </c>
      <c r="F12" s="56">
        <f>D12+E12</f>
        <v>778021</v>
      </c>
      <c r="G12" s="265">
        <f>SUM(G13:G15)</f>
        <v>659567.86</v>
      </c>
      <c r="H12" s="110">
        <f>F12-G12</f>
        <v>118453.14000000001</v>
      </c>
      <c r="I12" s="111">
        <f>G12/F12</f>
        <v>0.84775071624030707</v>
      </c>
      <c r="J12" s="110">
        <f>SUM(J13:J15)</f>
        <v>2864.07</v>
      </c>
      <c r="K12" s="110">
        <f>SUM(K13:K15)</f>
        <v>0</v>
      </c>
      <c r="L12" s="111">
        <f>(K12+J12)/F12</f>
        <v>3.6812245427822643E-3</v>
      </c>
      <c r="M12" s="110">
        <f>K12+G12+J12</f>
        <v>662431.92999999993</v>
      </c>
      <c r="N12" s="112">
        <f>H12-K12-J12</f>
        <v>115589.07</v>
      </c>
      <c r="O12" s="111">
        <f>M12/F12</f>
        <v>0.85143194078308937</v>
      </c>
      <c r="P12" s="113"/>
      <c r="Q12" s="110">
        <f>SUM(Q13:Q15)</f>
        <v>0</v>
      </c>
      <c r="R12" s="110">
        <f>SUM(R13:R15)</f>
        <v>0</v>
      </c>
      <c r="S12" s="114">
        <f>+N12+C12+Q12+R12</f>
        <v>-362258.63</v>
      </c>
      <c r="T12" s="111">
        <f>+M12/(Q12+F12+R12+C12)</f>
        <v>2.2068316202673586</v>
      </c>
      <c r="V12" s="56">
        <f>SUM(V13:V15)</f>
        <v>0</v>
      </c>
      <c r="W12" s="56">
        <f>SUM(W13:W15)</f>
        <v>0</v>
      </c>
      <c r="X12" s="56">
        <f>SUM(X13:X15)</f>
        <v>617607.47</v>
      </c>
      <c r="Y12" s="51"/>
      <c r="Z12" s="56">
        <f>SUM(Z13:Z15)</f>
        <v>0</v>
      </c>
      <c r="AA12" s="56">
        <f>SUM(AA13:AA15)</f>
        <v>0</v>
      </c>
      <c r="AB12" s="56">
        <f>SUM(AB13:AB15)</f>
        <v>0</v>
      </c>
    </row>
    <row r="13" spans="1:28" s="123" customFormat="1" ht="12.75" hidden="1" x14ac:dyDescent="0.2">
      <c r="A13" s="115" t="s">
        <v>31</v>
      </c>
      <c r="B13" s="160"/>
      <c r="C13" s="89">
        <f>April!N13+May!N13</f>
        <v>0</v>
      </c>
      <c r="D13" s="89">
        <f>+X13+AB13</f>
        <v>0</v>
      </c>
      <c r="E13" s="89"/>
      <c r="F13" s="8">
        <f>D13+E13</f>
        <v>0</v>
      </c>
      <c r="G13" s="214"/>
      <c r="H13" s="89">
        <f>F13-G13</f>
        <v>0</v>
      </c>
      <c r="I13" s="116" t="e">
        <f>G13/F13</f>
        <v>#DIV/0!</v>
      </c>
      <c r="J13" s="117"/>
      <c r="K13" s="118"/>
      <c r="L13" s="116" t="e">
        <f>(K13+J13)/F13</f>
        <v>#DIV/0!</v>
      </c>
      <c r="M13" s="89">
        <f>K13+G13+J13</f>
        <v>0</v>
      </c>
      <c r="N13" s="89">
        <f>H13-K13-J13</f>
        <v>0</v>
      </c>
      <c r="O13" s="119" t="e">
        <f>M13/F13</f>
        <v>#DIV/0!</v>
      </c>
      <c r="P13" s="120"/>
      <c r="Q13" s="89"/>
      <c r="R13" s="89"/>
      <c r="S13" s="121">
        <f>+N13+C13+Q13+R13</f>
        <v>0</v>
      </c>
      <c r="T13" s="122" t="e">
        <f t="shared" ref="T13:T15" si="0">+M13/(Q13+F13+R13+C13)</f>
        <v>#DIV/0!</v>
      </c>
      <c r="V13" s="8"/>
      <c r="W13" s="8"/>
      <c r="X13" s="8"/>
      <c r="Y13" s="67"/>
      <c r="Z13" s="8"/>
      <c r="AA13" s="8"/>
      <c r="AB13" s="8"/>
    </row>
    <row r="14" spans="1:28" s="123" customFormat="1" ht="12.75" x14ac:dyDescent="0.2">
      <c r="A14" s="115" t="s">
        <v>32</v>
      </c>
      <c r="B14" s="160"/>
      <c r="C14" s="89">
        <f>April!N14+May!N14</f>
        <v>-477847.7</v>
      </c>
      <c r="D14" s="89">
        <v>778021</v>
      </c>
      <c r="E14" s="89"/>
      <c r="F14" s="8">
        <f t="shared" ref="F14:F15" si="1">D14+E14</f>
        <v>778021</v>
      </c>
      <c r="G14" s="214">
        <v>659567.86</v>
      </c>
      <c r="H14" s="89">
        <f>F14-G14</f>
        <v>118453.14000000001</v>
      </c>
      <c r="I14" s="116">
        <f>G14/F14</f>
        <v>0.84775071624030707</v>
      </c>
      <c r="J14" s="117">
        <v>2864.07</v>
      </c>
      <c r="K14" s="118"/>
      <c r="L14" s="116">
        <f t="shared" ref="L14:L15" si="2">(K14+J14)/F14</f>
        <v>3.6812245427822643E-3</v>
      </c>
      <c r="M14" s="89">
        <f t="shared" ref="M14:M15" si="3">K14+G14+J14</f>
        <v>662431.92999999993</v>
      </c>
      <c r="N14" s="89">
        <f t="shared" ref="N14:N15" si="4">H14-K14-J14</f>
        <v>115589.07</v>
      </c>
      <c r="O14" s="119">
        <f>M14/F14</f>
        <v>0.85143194078308937</v>
      </c>
      <c r="P14" s="120"/>
      <c r="Q14" s="89"/>
      <c r="R14" s="89"/>
      <c r="S14" s="121">
        <f t="shared" ref="S14:S15" si="5">+N14+C14+Q14+R14</f>
        <v>-362258.63</v>
      </c>
      <c r="T14" s="122">
        <f t="shared" si="0"/>
        <v>2.2068316202673586</v>
      </c>
      <c r="V14" s="8"/>
      <c r="W14" s="8"/>
      <c r="X14" s="8">
        <v>617607.47</v>
      </c>
      <c r="Y14" s="67"/>
      <c r="Z14" s="8"/>
      <c r="AA14" s="8"/>
      <c r="AB14" s="8"/>
    </row>
    <row r="15" spans="1:28" s="123" customFormat="1" ht="12.75" hidden="1" x14ac:dyDescent="0.2">
      <c r="A15" s="115" t="s">
        <v>33</v>
      </c>
      <c r="B15" s="160"/>
      <c r="C15" s="89">
        <f>April!N15+May!N15</f>
        <v>0</v>
      </c>
      <c r="D15" s="89">
        <f t="shared" ref="D15" si="6">+X15+AB15</f>
        <v>0</v>
      </c>
      <c r="E15" s="89"/>
      <c r="F15" s="8">
        <f t="shared" si="1"/>
        <v>0</v>
      </c>
      <c r="G15" s="214"/>
      <c r="H15" s="89">
        <f>F15-G15</f>
        <v>0</v>
      </c>
      <c r="I15" s="116" t="e">
        <f>G15/F15</f>
        <v>#DIV/0!</v>
      </c>
      <c r="J15" s="117"/>
      <c r="K15" s="118"/>
      <c r="L15" s="116" t="e">
        <f t="shared" si="2"/>
        <v>#DIV/0!</v>
      </c>
      <c r="M15" s="89">
        <f t="shared" si="3"/>
        <v>0</v>
      </c>
      <c r="N15" s="89">
        <f t="shared" si="4"/>
        <v>0</v>
      </c>
      <c r="O15" s="119" t="e">
        <f>M15/F15</f>
        <v>#DIV/0!</v>
      </c>
      <c r="P15" s="120"/>
      <c r="Q15" s="89"/>
      <c r="R15" s="89"/>
      <c r="S15" s="121">
        <f t="shared" si="5"/>
        <v>0</v>
      </c>
      <c r="T15" s="122" t="e">
        <f t="shared" si="0"/>
        <v>#DIV/0!</v>
      </c>
      <c r="V15" s="8"/>
      <c r="W15" s="8"/>
      <c r="X15" s="8"/>
      <c r="Y15" s="67"/>
      <c r="Z15" s="8"/>
      <c r="AA15" s="8"/>
      <c r="AB15" s="8"/>
    </row>
    <row r="16" spans="1:28" x14ac:dyDescent="0.25">
      <c r="A16" s="124"/>
      <c r="B16" s="160"/>
      <c r="C16" s="20"/>
      <c r="D16" s="20"/>
      <c r="E16" s="20"/>
      <c r="F16" s="6"/>
      <c r="G16" s="222"/>
      <c r="H16" s="20"/>
      <c r="I16" s="125"/>
      <c r="J16" s="126"/>
      <c r="K16" s="127"/>
      <c r="L16" s="125"/>
      <c r="M16" s="20"/>
      <c r="N16" s="20"/>
      <c r="O16" s="128"/>
      <c r="P16" s="129"/>
      <c r="Q16" s="20"/>
      <c r="R16" s="20"/>
      <c r="S16" s="127"/>
      <c r="T16" s="130"/>
      <c r="V16" s="6"/>
      <c r="W16" s="6"/>
      <c r="X16" s="6"/>
      <c r="Y16" s="51"/>
      <c r="Z16" s="6"/>
      <c r="AA16" s="6"/>
      <c r="AB16" s="6"/>
    </row>
    <row r="17" spans="1:28" ht="30" hidden="1" x14ac:dyDescent="0.25">
      <c r="A17" s="109" t="s">
        <v>34</v>
      </c>
      <c r="B17" s="159" t="s">
        <v>35</v>
      </c>
      <c r="C17" s="19">
        <f>SUM(C18:C20)</f>
        <v>0</v>
      </c>
      <c r="D17" s="110">
        <f>SUM(D18:D20)</f>
        <v>0</v>
      </c>
      <c r="E17" s="110">
        <f>SUM(E18:E20)</f>
        <v>0</v>
      </c>
      <c r="F17" s="56">
        <f>D17+E17</f>
        <v>0</v>
      </c>
      <c r="G17" s="265">
        <f>SUM(G18:G20)</f>
        <v>0</v>
      </c>
      <c r="H17" s="110">
        <f>F17-G17</f>
        <v>0</v>
      </c>
      <c r="I17" s="111" t="e">
        <f>G17/F17</f>
        <v>#DIV/0!</v>
      </c>
      <c r="J17" s="110">
        <f>SUM(J18:J20)</f>
        <v>0</v>
      </c>
      <c r="K17" s="110">
        <f>SUM(K18:K20)</f>
        <v>0</v>
      </c>
      <c r="L17" s="111" t="e">
        <f>(K17+J17)/F17</f>
        <v>#DIV/0!</v>
      </c>
      <c r="M17" s="110">
        <f>K17+G17+J17</f>
        <v>0</v>
      </c>
      <c r="N17" s="112">
        <f>H17-K17-J17</f>
        <v>0</v>
      </c>
      <c r="O17" s="111" t="e">
        <f>M17/F17</f>
        <v>#DIV/0!</v>
      </c>
      <c r="P17" s="113"/>
      <c r="Q17" s="110">
        <f>SUM(Q18:Q20)</f>
        <v>0</v>
      </c>
      <c r="R17" s="110">
        <f>SUM(R18:R20)</f>
        <v>0</v>
      </c>
      <c r="S17" s="114">
        <f>+N17+C17+Q17+R17</f>
        <v>0</v>
      </c>
      <c r="T17" s="111" t="e">
        <f>+M17/(Q17+F17+R17+C17)</f>
        <v>#DIV/0!</v>
      </c>
      <c r="V17" s="7">
        <f>SUM(V18:V20)</f>
        <v>0</v>
      </c>
      <c r="W17" s="7">
        <f>SUM(W18:W20)</f>
        <v>0</v>
      </c>
      <c r="X17" s="7">
        <f>SUM(X18:X20)</f>
        <v>0</v>
      </c>
      <c r="Y17" s="51"/>
      <c r="Z17" s="7">
        <f>SUM(Z18:Z20)</f>
        <v>0</v>
      </c>
      <c r="AA17" s="7">
        <f>SUM(AA18:AA20)</f>
        <v>0</v>
      </c>
      <c r="AB17" s="7">
        <f>SUM(AB18:AB20)</f>
        <v>0</v>
      </c>
    </row>
    <row r="18" spans="1:28" s="123" customFormat="1" ht="12.75" hidden="1" x14ac:dyDescent="0.2">
      <c r="A18" s="115" t="s">
        <v>31</v>
      </c>
      <c r="B18" s="160"/>
      <c r="C18" s="89">
        <f>April!N18+May!N18</f>
        <v>0</v>
      </c>
      <c r="D18" s="89">
        <f>+X18+AB18</f>
        <v>0</v>
      </c>
      <c r="E18" s="89"/>
      <c r="F18" s="8">
        <f>D18+E18</f>
        <v>0</v>
      </c>
      <c r="G18" s="214"/>
      <c r="H18" s="89">
        <f>F18-G18</f>
        <v>0</v>
      </c>
      <c r="I18" s="116" t="e">
        <f>G18/F18</f>
        <v>#DIV/0!</v>
      </c>
      <c r="J18" s="117"/>
      <c r="K18" s="118"/>
      <c r="L18" s="116" t="e">
        <f>(K18+J18)/F18</f>
        <v>#DIV/0!</v>
      </c>
      <c r="M18" s="89">
        <f>K18+G18+J18</f>
        <v>0</v>
      </c>
      <c r="N18" s="89">
        <f>H18-K18-J18</f>
        <v>0</v>
      </c>
      <c r="O18" s="119" t="e">
        <f>M18/F18</f>
        <v>#DIV/0!</v>
      </c>
      <c r="P18" s="120"/>
      <c r="Q18" s="89"/>
      <c r="R18" s="89"/>
      <c r="S18" s="121">
        <f>+N18+C18+Q18+R18</f>
        <v>0</v>
      </c>
      <c r="T18" s="122" t="e">
        <f t="shared" ref="T18:T20" si="7">+M18/(Q18+F18+R18+C18)</f>
        <v>#DIV/0!</v>
      </c>
      <c r="V18" s="8"/>
      <c r="W18" s="8"/>
      <c r="X18" s="8"/>
      <c r="Y18" s="67"/>
      <c r="Z18" s="8"/>
      <c r="AA18" s="8"/>
      <c r="AB18" s="8"/>
    </row>
    <row r="19" spans="1:28" s="123" customFormat="1" ht="12.75" hidden="1" x14ac:dyDescent="0.2">
      <c r="A19" s="115" t="s">
        <v>32</v>
      </c>
      <c r="B19" s="160"/>
      <c r="C19" s="89">
        <f>April!N19+May!N19</f>
        <v>0</v>
      </c>
      <c r="D19" s="89">
        <f t="shared" ref="D19:D20" si="8">+X19+AB19</f>
        <v>0</v>
      </c>
      <c r="E19" s="89"/>
      <c r="F19" s="8">
        <f t="shared" ref="F19:F20" si="9">D19+E19</f>
        <v>0</v>
      </c>
      <c r="G19" s="214"/>
      <c r="H19" s="89">
        <f>F19-G19</f>
        <v>0</v>
      </c>
      <c r="I19" s="116" t="e">
        <f>G19/F19</f>
        <v>#DIV/0!</v>
      </c>
      <c r="J19" s="117"/>
      <c r="K19" s="118"/>
      <c r="L19" s="116" t="e">
        <f t="shared" ref="L19:L25" si="10">(K19+J19)/F19</f>
        <v>#DIV/0!</v>
      </c>
      <c r="M19" s="89">
        <f t="shared" ref="M19:M25" si="11">K19+G19+J19</f>
        <v>0</v>
      </c>
      <c r="N19" s="89">
        <f t="shared" ref="N19:N20" si="12">H19-K19-J19</f>
        <v>0</v>
      </c>
      <c r="O19" s="119" t="e">
        <f>M19/F19</f>
        <v>#DIV/0!</v>
      </c>
      <c r="P19" s="120"/>
      <c r="Q19" s="89"/>
      <c r="R19" s="89"/>
      <c r="S19" s="121">
        <f t="shared" ref="S19:S20" si="13">+N19+C19+Q19+R19</f>
        <v>0</v>
      </c>
      <c r="T19" s="122" t="e">
        <f t="shared" si="7"/>
        <v>#DIV/0!</v>
      </c>
      <c r="V19" s="8"/>
      <c r="W19" s="8"/>
      <c r="X19" s="8"/>
      <c r="Y19" s="67"/>
      <c r="Z19" s="8"/>
      <c r="AA19" s="8"/>
      <c r="AB19" s="8"/>
    </row>
    <row r="20" spans="1:28" s="123" customFormat="1" ht="12.75" hidden="1" x14ac:dyDescent="0.2">
      <c r="A20" s="115" t="s">
        <v>33</v>
      </c>
      <c r="B20" s="160"/>
      <c r="C20" s="89">
        <f>April!N20+May!N20</f>
        <v>0</v>
      </c>
      <c r="D20" s="89">
        <f t="shared" si="8"/>
        <v>0</v>
      </c>
      <c r="E20" s="89"/>
      <c r="F20" s="8">
        <f t="shared" si="9"/>
        <v>0</v>
      </c>
      <c r="G20" s="214"/>
      <c r="H20" s="89">
        <f>F20-G20</f>
        <v>0</v>
      </c>
      <c r="I20" s="116" t="e">
        <f>G20/F20</f>
        <v>#DIV/0!</v>
      </c>
      <c r="J20" s="117"/>
      <c r="K20" s="118"/>
      <c r="L20" s="116" t="e">
        <f t="shared" si="10"/>
        <v>#DIV/0!</v>
      </c>
      <c r="M20" s="89">
        <f t="shared" si="11"/>
        <v>0</v>
      </c>
      <c r="N20" s="89">
        <f t="shared" si="12"/>
        <v>0</v>
      </c>
      <c r="O20" s="119" t="e">
        <f>M20/F20</f>
        <v>#DIV/0!</v>
      </c>
      <c r="P20" s="120"/>
      <c r="Q20" s="89"/>
      <c r="R20" s="89"/>
      <c r="S20" s="121">
        <f t="shared" si="13"/>
        <v>0</v>
      </c>
      <c r="T20" s="122" t="e">
        <f t="shared" si="7"/>
        <v>#DIV/0!</v>
      </c>
      <c r="V20" s="8"/>
      <c r="W20" s="8"/>
      <c r="X20" s="8"/>
      <c r="Y20" s="67"/>
      <c r="Z20" s="8"/>
      <c r="AA20" s="8"/>
      <c r="AB20" s="8"/>
    </row>
    <row r="21" spans="1:28" hidden="1" x14ac:dyDescent="0.25">
      <c r="A21" s="124"/>
      <c r="B21" s="160"/>
      <c r="C21" s="18"/>
      <c r="D21" s="18"/>
      <c r="E21" s="18"/>
      <c r="F21" s="6"/>
      <c r="G21" s="219"/>
      <c r="H21" s="18"/>
      <c r="I21" s="103"/>
      <c r="J21" s="104"/>
      <c r="K21" s="105"/>
      <c r="L21" s="103"/>
      <c r="M21" s="18"/>
      <c r="N21" s="20"/>
      <c r="O21" s="106"/>
      <c r="Q21" s="18"/>
      <c r="R21" s="18"/>
      <c r="S21" s="105"/>
      <c r="T21" s="108"/>
      <c r="V21" s="8"/>
      <c r="W21" s="8"/>
      <c r="X21" s="8"/>
      <c r="Y21" s="67"/>
      <c r="Z21" s="8"/>
      <c r="AA21" s="8"/>
      <c r="AB21" s="8"/>
    </row>
    <row r="22" spans="1:28" s="90" customFormat="1" x14ac:dyDescent="0.25">
      <c r="A22" s="131" t="s">
        <v>36</v>
      </c>
      <c r="B22" s="159"/>
      <c r="C22" s="19">
        <f>SUM(C23:C25)</f>
        <v>-477847.7</v>
      </c>
      <c r="D22" s="19">
        <f>SUM(D23:D25)</f>
        <v>778021</v>
      </c>
      <c r="E22" s="19">
        <f>SUM(E23:E25)</f>
        <v>0</v>
      </c>
      <c r="F22" s="6">
        <f>D22+E22</f>
        <v>778021</v>
      </c>
      <c r="G22" s="266">
        <f>SUM(G23:G25)</f>
        <v>659567.86</v>
      </c>
      <c r="H22" s="19">
        <f>F22-G22</f>
        <v>118453.14000000001</v>
      </c>
      <c r="I22" s="111">
        <f>G22/F22</f>
        <v>0.84775071624030707</v>
      </c>
      <c r="J22" s="19">
        <f>SUM(J23:J25)</f>
        <v>2864.07</v>
      </c>
      <c r="K22" s="19">
        <f>SUM(K23:K25)</f>
        <v>0</v>
      </c>
      <c r="L22" s="132">
        <f t="shared" si="10"/>
        <v>3.6812245427822643E-3</v>
      </c>
      <c r="M22" s="20">
        <f t="shared" si="11"/>
        <v>662431.92999999993</v>
      </c>
      <c r="N22" s="133">
        <f>H22-K22-J22</f>
        <v>115589.07</v>
      </c>
      <c r="O22" s="134">
        <f>M22/F22</f>
        <v>0.85143194078308937</v>
      </c>
      <c r="Q22" s="19">
        <f>SUM(Q23:Q25)</f>
        <v>0</v>
      </c>
      <c r="R22" s="19">
        <f>SUM(R23:R25)</f>
        <v>0</v>
      </c>
      <c r="S22" s="114">
        <f>+N22+C22+Q22+R22</f>
        <v>-362258.63</v>
      </c>
      <c r="T22" s="111">
        <f t="shared" ref="T22:T25" si="14">+M22/(Q22+F22+R22+C22)</f>
        <v>2.2068316202673586</v>
      </c>
      <c r="V22" s="7">
        <f>SUM(V23:V25)</f>
        <v>0</v>
      </c>
      <c r="W22" s="7">
        <f>SUM(W23:W25)</f>
        <v>0</v>
      </c>
      <c r="X22" s="7">
        <f>SUM(X23:X25)</f>
        <v>617607.47</v>
      </c>
      <c r="Y22" s="45"/>
      <c r="Z22" s="7">
        <f>SUM(Z23:Z25)</f>
        <v>0</v>
      </c>
      <c r="AA22" s="7">
        <f>SUM(AA23:AA25)</f>
        <v>0</v>
      </c>
      <c r="AB22" s="7">
        <f>SUM(AB23:AB25)</f>
        <v>0</v>
      </c>
    </row>
    <row r="23" spans="1:28" s="90" customFormat="1" hidden="1" x14ac:dyDescent="0.25">
      <c r="A23" s="102" t="s">
        <v>31</v>
      </c>
      <c r="B23" s="159"/>
      <c r="C23" s="19">
        <f>C13+C18</f>
        <v>0</v>
      </c>
      <c r="D23" s="19">
        <f>D13+D18</f>
        <v>0</v>
      </c>
      <c r="E23" s="19">
        <f>E13+E18</f>
        <v>0</v>
      </c>
      <c r="F23" s="6">
        <f>D23+E23</f>
        <v>0</v>
      </c>
      <c r="G23" s="266">
        <f>G13+G18</f>
        <v>0</v>
      </c>
      <c r="H23" s="19">
        <f>F23-G23</f>
        <v>0</v>
      </c>
      <c r="I23" s="111" t="e">
        <f>G23/F23</f>
        <v>#DIV/0!</v>
      </c>
      <c r="J23" s="19">
        <f t="shared" ref="J23:K25" si="15">J13+J18</f>
        <v>0</v>
      </c>
      <c r="K23" s="19">
        <f t="shared" si="15"/>
        <v>0</v>
      </c>
      <c r="L23" s="132" t="e">
        <f t="shared" si="10"/>
        <v>#DIV/0!</v>
      </c>
      <c r="M23" s="20">
        <f t="shared" si="11"/>
        <v>0</v>
      </c>
      <c r="N23" s="133">
        <f>H23-K23-J23</f>
        <v>0</v>
      </c>
      <c r="O23" s="134" t="e">
        <f>M23/F23</f>
        <v>#DIV/0!</v>
      </c>
      <c r="Q23" s="19">
        <f t="shared" ref="Q23:R25" si="16">Q13+Q18</f>
        <v>0</v>
      </c>
      <c r="R23" s="19">
        <f t="shared" si="16"/>
        <v>0</v>
      </c>
      <c r="S23" s="114">
        <f>+N23+C23+Q23+R23</f>
        <v>0</v>
      </c>
      <c r="T23" s="111" t="e">
        <f t="shared" si="14"/>
        <v>#DIV/0!</v>
      </c>
      <c r="V23" s="7">
        <f>V13+V18</f>
        <v>0</v>
      </c>
      <c r="W23" s="7">
        <f t="shared" ref="W23:X25" si="17">W13+W18</f>
        <v>0</v>
      </c>
      <c r="X23" s="7">
        <f t="shared" si="17"/>
        <v>0</v>
      </c>
      <c r="Y23" s="45"/>
      <c r="Z23" s="7">
        <f>Z13+Z18</f>
        <v>0</v>
      </c>
      <c r="AA23" s="7">
        <f t="shared" ref="AA23:AB25" si="18">AA13+AA18</f>
        <v>0</v>
      </c>
      <c r="AB23" s="7">
        <f t="shared" si="18"/>
        <v>0</v>
      </c>
    </row>
    <row r="24" spans="1:28" s="90" customFormat="1" x14ac:dyDescent="0.25">
      <c r="A24" s="102" t="s">
        <v>32</v>
      </c>
      <c r="B24" s="159"/>
      <c r="C24" s="19">
        <f t="shared" ref="C24:E25" si="19">C14+C19</f>
        <v>-477847.7</v>
      </c>
      <c r="D24" s="19">
        <f t="shared" si="19"/>
        <v>778021</v>
      </c>
      <c r="E24" s="19">
        <f t="shared" si="19"/>
        <v>0</v>
      </c>
      <c r="F24" s="6">
        <f>D24+E24</f>
        <v>778021</v>
      </c>
      <c r="G24" s="266">
        <f>G14+G19</f>
        <v>659567.86</v>
      </c>
      <c r="H24" s="19">
        <f>F24-G24</f>
        <v>118453.14000000001</v>
      </c>
      <c r="I24" s="111">
        <f>G24/F24</f>
        <v>0.84775071624030707</v>
      </c>
      <c r="J24" s="19">
        <f t="shared" si="15"/>
        <v>2864.07</v>
      </c>
      <c r="K24" s="19">
        <f t="shared" si="15"/>
        <v>0</v>
      </c>
      <c r="L24" s="132">
        <f t="shared" si="10"/>
        <v>3.6812245427822643E-3</v>
      </c>
      <c r="M24" s="20">
        <f t="shared" si="11"/>
        <v>662431.92999999993</v>
      </c>
      <c r="N24" s="133">
        <f t="shared" ref="N24:N25" si="20">H24-K24-J24</f>
        <v>115589.07</v>
      </c>
      <c r="O24" s="134">
        <f>M24/F24</f>
        <v>0.85143194078308937</v>
      </c>
      <c r="Q24" s="19">
        <f t="shared" si="16"/>
        <v>0</v>
      </c>
      <c r="R24" s="19">
        <f t="shared" si="16"/>
        <v>0</v>
      </c>
      <c r="S24" s="114">
        <f t="shared" ref="S24:S25" si="21">+N24+C24+Q24+R24</f>
        <v>-362258.63</v>
      </c>
      <c r="T24" s="111">
        <f t="shared" si="14"/>
        <v>2.2068316202673586</v>
      </c>
      <c r="V24" s="7">
        <f>V14+V19</f>
        <v>0</v>
      </c>
      <c r="W24" s="7">
        <f t="shared" si="17"/>
        <v>0</v>
      </c>
      <c r="X24" s="7">
        <f t="shared" si="17"/>
        <v>617607.47</v>
      </c>
      <c r="Y24" s="45"/>
      <c r="Z24" s="7">
        <f>Z14+Z19</f>
        <v>0</v>
      </c>
      <c r="AA24" s="7">
        <f t="shared" si="18"/>
        <v>0</v>
      </c>
      <c r="AB24" s="7">
        <f t="shared" si="18"/>
        <v>0</v>
      </c>
    </row>
    <row r="25" spans="1:28" s="90" customFormat="1" hidden="1" x14ac:dyDescent="0.25">
      <c r="A25" s="102" t="s">
        <v>33</v>
      </c>
      <c r="B25" s="159"/>
      <c r="C25" s="19">
        <f t="shared" si="19"/>
        <v>0</v>
      </c>
      <c r="D25" s="19">
        <f t="shared" si="19"/>
        <v>0</v>
      </c>
      <c r="E25" s="19">
        <f t="shared" si="19"/>
        <v>0</v>
      </c>
      <c r="F25" s="6">
        <f>D25+E25</f>
        <v>0</v>
      </c>
      <c r="G25" s="266">
        <f>G15+G20</f>
        <v>0</v>
      </c>
      <c r="H25" s="19">
        <f>F25-G25</f>
        <v>0</v>
      </c>
      <c r="I25" s="111" t="e">
        <f>G25/F25</f>
        <v>#DIV/0!</v>
      </c>
      <c r="J25" s="19">
        <f t="shared" si="15"/>
        <v>0</v>
      </c>
      <c r="K25" s="19">
        <f t="shared" si="15"/>
        <v>0</v>
      </c>
      <c r="L25" s="132" t="e">
        <f t="shared" si="10"/>
        <v>#DIV/0!</v>
      </c>
      <c r="M25" s="20">
        <f t="shared" si="11"/>
        <v>0</v>
      </c>
      <c r="N25" s="133">
        <f t="shared" si="20"/>
        <v>0</v>
      </c>
      <c r="O25" s="134" t="e">
        <f>M25/F25</f>
        <v>#DIV/0!</v>
      </c>
      <c r="Q25" s="19">
        <f t="shared" si="16"/>
        <v>0</v>
      </c>
      <c r="R25" s="19">
        <f t="shared" si="16"/>
        <v>0</v>
      </c>
      <c r="S25" s="114">
        <f t="shared" si="21"/>
        <v>0</v>
      </c>
      <c r="T25" s="111" t="e">
        <f t="shared" si="14"/>
        <v>#DIV/0!</v>
      </c>
      <c r="V25" s="7">
        <f>V15+V20</f>
        <v>0</v>
      </c>
      <c r="W25" s="7">
        <f t="shared" si="17"/>
        <v>0</v>
      </c>
      <c r="X25" s="7">
        <f t="shared" si="17"/>
        <v>0</v>
      </c>
      <c r="Y25" s="45"/>
      <c r="Z25" s="7">
        <f>Z15+Z20</f>
        <v>0</v>
      </c>
      <c r="AA25" s="7">
        <f t="shared" si="18"/>
        <v>0</v>
      </c>
      <c r="AB25" s="7">
        <f t="shared" si="18"/>
        <v>0</v>
      </c>
    </row>
    <row r="26" spans="1:28" x14ac:dyDescent="0.25">
      <c r="A26" s="124"/>
      <c r="B26" s="160"/>
      <c r="C26" s="18"/>
      <c r="D26" s="18"/>
      <c r="E26" s="18"/>
      <c r="F26" s="6"/>
      <c r="G26" s="219"/>
      <c r="H26" s="18"/>
      <c r="I26" s="103"/>
      <c r="J26" s="104"/>
      <c r="K26" s="105"/>
      <c r="L26" s="103"/>
      <c r="M26" s="18"/>
      <c r="N26" s="20"/>
      <c r="O26" s="106"/>
      <c r="Q26" s="18"/>
      <c r="R26" s="18"/>
      <c r="S26" s="105"/>
      <c r="T26" s="108"/>
      <c r="V26" s="6"/>
      <c r="W26" s="6"/>
      <c r="X26" s="6"/>
      <c r="Y26" s="51"/>
      <c r="Z26" s="6"/>
      <c r="AA26" s="6"/>
      <c r="AB26" s="6"/>
    </row>
    <row r="27" spans="1:28" x14ac:dyDescent="0.25">
      <c r="A27" s="102" t="s">
        <v>37</v>
      </c>
      <c r="B27" s="159"/>
      <c r="C27" s="18"/>
      <c r="D27" s="18"/>
      <c r="E27" s="18"/>
      <c r="F27" s="6"/>
      <c r="G27" s="219"/>
      <c r="H27" s="18"/>
      <c r="I27" s="103"/>
      <c r="J27" s="104"/>
      <c r="K27" s="105"/>
      <c r="L27" s="103"/>
      <c r="M27" s="18"/>
      <c r="N27" s="20"/>
      <c r="O27" s="106"/>
      <c r="Q27" s="18"/>
      <c r="R27" s="18"/>
      <c r="S27" s="105"/>
      <c r="T27" s="108"/>
      <c r="V27" s="6"/>
      <c r="W27" s="6"/>
      <c r="X27" s="6"/>
      <c r="Y27" s="51"/>
      <c r="Z27" s="6"/>
      <c r="AA27" s="6"/>
      <c r="AB27" s="6"/>
    </row>
    <row r="28" spans="1:28" x14ac:dyDescent="0.25">
      <c r="A28" s="102"/>
      <c r="B28" s="159"/>
      <c r="C28" s="18"/>
      <c r="D28" s="18"/>
      <c r="E28" s="18"/>
      <c r="F28" s="6"/>
      <c r="G28" s="219"/>
      <c r="H28" s="18"/>
      <c r="I28" s="103"/>
      <c r="J28" s="104"/>
      <c r="K28" s="105"/>
      <c r="L28" s="103"/>
      <c r="M28" s="18"/>
      <c r="N28" s="20"/>
      <c r="O28" s="106"/>
      <c r="Q28" s="18"/>
      <c r="R28" s="18"/>
      <c r="S28" s="105"/>
      <c r="T28" s="108"/>
      <c r="V28" s="6"/>
      <c r="W28" s="6"/>
      <c r="X28" s="6"/>
      <c r="Y28" s="51"/>
      <c r="Z28" s="6"/>
      <c r="AA28" s="6"/>
      <c r="AB28" s="6"/>
    </row>
    <row r="29" spans="1:28" ht="30" x14ac:dyDescent="0.25">
      <c r="A29" s="109" t="s">
        <v>38</v>
      </c>
      <c r="B29" s="159" t="s">
        <v>39</v>
      </c>
      <c r="C29" s="19">
        <f>SUM(C30:C32)</f>
        <v>5975333.209999999</v>
      </c>
      <c r="D29" s="110">
        <f>SUM(D30:D32)</f>
        <v>0</v>
      </c>
      <c r="E29" s="110">
        <f>SUM(E30:E32)</f>
        <v>3250000</v>
      </c>
      <c r="F29" s="56">
        <f>D29+E29</f>
        <v>3250000</v>
      </c>
      <c r="G29" s="265">
        <f>SUM(G30:G32)</f>
        <v>94893.33</v>
      </c>
      <c r="H29" s="110">
        <f>F29-G29</f>
        <v>3155106.67</v>
      </c>
      <c r="I29" s="111">
        <f>G29/F29</f>
        <v>2.9197947692307692E-2</v>
      </c>
      <c r="J29" s="110">
        <f>SUM(J30:J32)</f>
        <v>170308.09999999998</v>
      </c>
      <c r="K29" s="110">
        <f>SUM(K30:K32)</f>
        <v>131768.43</v>
      </c>
      <c r="L29" s="111">
        <f>(K29+J29)/F29</f>
        <v>9.294662461538461E-2</v>
      </c>
      <c r="M29" s="110">
        <f>K29+G29+J29</f>
        <v>396969.86</v>
      </c>
      <c r="N29" s="112">
        <f>H29-K29-J29</f>
        <v>2853030.1399999997</v>
      </c>
      <c r="O29" s="111">
        <f>M29/F29</f>
        <v>0.12214457230769231</v>
      </c>
      <c r="P29" s="113"/>
      <c r="Q29" s="110">
        <f>SUM(Q30:Q32)</f>
        <v>0</v>
      </c>
      <c r="R29" s="110">
        <f>SUM(R30:R32)</f>
        <v>0</v>
      </c>
      <c r="S29" s="114">
        <f>+N29+C29+Q29+R29</f>
        <v>8828363.3499999978</v>
      </c>
      <c r="T29" s="111">
        <f>+M29/(Q29+F29+R29+C29)</f>
        <v>4.3030408871269382E-2</v>
      </c>
      <c r="V29" s="7">
        <f>SUM(V30:V32)</f>
        <v>0</v>
      </c>
      <c r="W29" s="7">
        <f>SUM(W30:W32)</f>
        <v>0</v>
      </c>
      <c r="X29" s="7">
        <f>SUM(X30:X32)</f>
        <v>0</v>
      </c>
      <c r="Y29" s="51"/>
      <c r="Z29" s="7">
        <f>SUM(Z30:Z32)</f>
        <v>0</v>
      </c>
      <c r="AA29" s="7">
        <f>SUM(AA30:AA32)</f>
        <v>0</v>
      </c>
      <c r="AB29" s="7">
        <f>SUM(AB30:AB32)</f>
        <v>0</v>
      </c>
    </row>
    <row r="30" spans="1:28" s="123" customFormat="1" ht="12.75" hidden="1" x14ac:dyDescent="0.2">
      <c r="A30" s="115" t="s">
        <v>31</v>
      </c>
      <c r="B30" s="160"/>
      <c r="C30" s="89">
        <f>April!N30+May!N30</f>
        <v>0</v>
      </c>
      <c r="D30" s="89">
        <f>+X30+AB30</f>
        <v>0</v>
      </c>
      <c r="E30" s="89"/>
      <c r="F30" s="8">
        <f>D30+E30</f>
        <v>0</v>
      </c>
      <c r="G30" s="214"/>
      <c r="H30" s="89">
        <f>F30-G30</f>
        <v>0</v>
      </c>
      <c r="I30" s="116" t="e">
        <f>G30/F30</f>
        <v>#DIV/0!</v>
      </c>
      <c r="J30" s="117"/>
      <c r="K30" s="118"/>
      <c r="L30" s="116" t="e">
        <f>(K30+J30)/F30</f>
        <v>#DIV/0!</v>
      </c>
      <c r="M30" s="89">
        <f>K30+G30+J30</f>
        <v>0</v>
      </c>
      <c r="N30" s="89">
        <f>H30-K30-J30</f>
        <v>0</v>
      </c>
      <c r="O30" s="119" t="e">
        <f>M30/F30</f>
        <v>#DIV/0!</v>
      </c>
      <c r="P30" s="120"/>
      <c r="Q30" s="89"/>
      <c r="R30" s="89"/>
      <c r="S30" s="121">
        <f>+N30+C30+Q30+R30</f>
        <v>0</v>
      </c>
      <c r="T30" s="122" t="e">
        <f t="shared" ref="T30:T32" si="22">+M30/(Q30+F30+R30+C30)</f>
        <v>#DIV/0!</v>
      </c>
      <c r="V30" s="8"/>
      <c r="W30" s="8"/>
      <c r="X30" s="8"/>
      <c r="Y30" s="67"/>
      <c r="Z30" s="8"/>
      <c r="AA30" s="8"/>
      <c r="AB30" s="8"/>
    </row>
    <row r="31" spans="1:28" s="123" customFormat="1" ht="12.75" x14ac:dyDescent="0.2">
      <c r="A31" s="115" t="s">
        <v>32</v>
      </c>
      <c r="B31" s="160"/>
      <c r="C31" s="89">
        <f>April!N31+May!N31</f>
        <v>5975333.209999999</v>
      </c>
      <c r="D31" s="89">
        <f t="shared" ref="D31:D32" si="23">+X31+AB31</f>
        <v>0</v>
      </c>
      <c r="E31" s="89">
        <v>3250000</v>
      </c>
      <c r="F31" s="8">
        <f t="shared" ref="F31:F32" si="24">D31+E31</f>
        <v>3250000</v>
      </c>
      <c r="G31" s="214">
        <v>94893.33</v>
      </c>
      <c r="H31" s="89">
        <f>F31-G31</f>
        <v>3155106.67</v>
      </c>
      <c r="I31" s="116">
        <f>G31/F31</f>
        <v>2.9197947692307692E-2</v>
      </c>
      <c r="J31" s="117">
        <v>170308.09999999998</v>
      </c>
      <c r="K31" s="118">
        <v>131768.43</v>
      </c>
      <c r="L31" s="116">
        <f t="shared" ref="L31:L32" si="25">(K31+J31)/F31</f>
        <v>9.294662461538461E-2</v>
      </c>
      <c r="M31" s="89">
        <f t="shared" ref="M31:M32" si="26">K31+G31+J31</f>
        <v>396969.86</v>
      </c>
      <c r="N31" s="89">
        <f t="shared" ref="N31:N32" si="27">H31-K31-J31</f>
        <v>2853030.1399999997</v>
      </c>
      <c r="O31" s="119">
        <f>M31/F31</f>
        <v>0.12214457230769231</v>
      </c>
      <c r="P31" s="120"/>
      <c r="Q31" s="89"/>
      <c r="R31" s="89"/>
      <c r="S31" s="121">
        <f t="shared" ref="S31:S32" si="28">+N31+C31+Q31+R31</f>
        <v>8828363.3499999978</v>
      </c>
      <c r="T31" s="122">
        <f t="shared" si="22"/>
        <v>4.3030408871269382E-2</v>
      </c>
      <c r="V31" s="8"/>
      <c r="W31" s="8"/>
      <c r="X31" s="8"/>
      <c r="Y31" s="67"/>
      <c r="Z31" s="8"/>
      <c r="AA31" s="8"/>
      <c r="AB31" s="8"/>
    </row>
    <row r="32" spans="1:28" s="123" customFormat="1" ht="12.75" hidden="1" x14ac:dyDescent="0.2">
      <c r="A32" s="115" t="s">
        <v>33</v>
      </c>
      <c r="B32" s="160"/>
      <c r="C32" s="89">
        <f>April!N32+May!N32</f>
        <v>0</v>
      </c>
      <c r="D32" s="89">
        <f t="shared" si="23"/>
        <v>0</v>
      </c>
      <c r="E32" s="89"/>
      <c r="F32" s="8">
        <f t="shared" si="24"/>
        <v>0</v>
      </c>
      <c r="G32" s="214"/>
      <c r="H32" s="89">
        <f>F32-G32</f>
        <v>0</v>
      </c>
      <c r="I32" s="116" t="e">
        <f>G32/F32</f>
        <v>#DIV/0!</v>
      </c>
      <c r="J32" s="117"/>
      <c r="K32" s="118"/>
      <c r="L32" s="116" t="e">
        <f t="shared" si="25"/>
        <v>#DIV/0!</v>
      </c>
      <c r="M32" s="89">
        <f t="shared" si="26"/>
        <v>0</v>
      </c>
      <c r="N32" s="89">
        <f t="shared" si="27"/>
        <v>0</v>
      </c>
      <c r="O32" s="119" t="e">
        <f>M32/F32</f>
        <v>#DIV/0!</v>
      </c>
      <c r="P32" s="120"/>
      <c r="Q32" s="89"/>
      <c r="R32" s="89"/>
      <c r="S32" s="121">
        <f t="shared" si="28"/>
        <v>0</v>
      </c>
      <c r="T32" s="122" t="e">
        <f t="shared" si="22"/>
        <v>#DIV/0!</v>
      </c>
      <c r="V32" s="8"/>
      <c r="W32" s="8"/>
      <c r="X32" s="8"/>
      <c r="Y32" s="67"/>
      <c r="Z32" s="8"/>
      <c r="AA32" s="8"/>
      <c r="AB32" s="8"/>
    </row>
    <row r="33" spans="1:28" x14ac:dyDescent="0.25">
      <c r="A33" s="124"/>
      <c r="B33" s="160"/>
      <c r="C33" s="18"/>
      <c r="D33" s="18"/>
      <c r="E33" s="18"/>
      <c r="F33" s="6"/>
      <c r="G33" s="219"/>
      <c r="H33" s="18"/>
      <c r="I33" s="103"/>
      <c r="J33" s="104"/>
      <c r="K33" s="105"/>
      <c r="L33" s="103"/>
      <c r="M33" s="18"/>
      <c r="N33" s="20"/>
      <c r="O33" s="106"/>
      <c r="Q33" s="18"/>
      <c r="R33" s="18"/>
      <c r="S33" s="105"/>
      <c r="T33" s="108"/>
      <c r="V33" s="6"/>
      <c r="W33" s="6"/>
      <c r="X33" s="6"/>
      <c r="Y33" s="51"/>
      <c r="Z33" s="6"/>
      <c r="AA33" s="6"/>
      <c r="AB33" s="6"/>
    </row>
    <row r="34" spans="1:28" hidden="1" x14ac:dyDescent="0.25">
      <c r="A34" s="131" t="s">
        <v>40</v>
      </c>
      <c r="B34" s="159" t="s">
        <v>41</v>
      </c>
      <c r="C34" s="19">
        <f>SUM(C35:C37)</f>
        <v>0</v>
      </c>
      <c r="D34" s="110">
        <f>SUM(D35:D37)</f>
        <v>0</v>
      </c>
      <c r="E34" s="110">
        <f>SUM(E35:E37)</f>
        <v>0</v>
      </c>
      <c r="F34" s="56">
        <f>D34+E34</f>
        <v>0</v>
      </c>
      <c r="G34" s="265">
        <f>SUM(G35:G37)</f>
        <v>0</v>
      </c>
      <c r="H34" s="110">
        <f>F34-G34</f>
        <v>0</v>
      </c>
      <c r="I34" s="111" t="e">
        <f>G34/F34</f>
        <v>#DIV/0!</v>
      </c>
      <c r="J34" s="110">
        <f>SUM(J35:J37)</f>
        <v>0</v>
      </c>
      <c r="K34" s="110">
        <f>SUM(K35:K37)</f>
        <v>0</v>
      </c>
      <c r="L34" s="111" t="e">
        <f>(K34+J34)/F34</f>
        <v>#DIV/0!</v>
      </c>
      <c r="M34" s="110">
        <f>K34+G34+J34</f>
        <v>0</v>
      </c>
      <c r="N34" s="112">
        <f>H34-K34-J34</f>
        <v>0</v>
      </c>
      <c r="O34" s="111" t="e">
        <f>M34/F34</f>
        <v>#DIV/0!</v>
      </c>
      <c r="P34" s="113"/>
      <c r="Q34" s="110">
        <f>SUM(Q35:Q37)</f>
        <v>0</v>
      </c>
      <c r="R34" s="110">
        <f>SUM(R35:R37)</f>
        <v>0</v>
      </c>
      <c r="S34" s="114">
        <f>+N34+C34+Q34+R34</f>
        <v>0</v>
      </c>
      <c r="T34" s="111" t="e">
        <f>+M34/(Q34+F34+R34+C34)</f>
        <v>#DIV/0!</v>
      </c>
      <c r="V34" s="7">
        <f>SUM(V35:V37)</f>
        <v>0</v>
      </c>
      <c r="W34" s="7">
        <f>SUM(W35:W37)</f>
        <v>0</v>
      </c>
      <c r="X34" s="7">
        <f>SUM(X35:X37)</f>
        <v>0</v>
      </c>
      <c r="Y34" s="51"/>
      <c r="Z34" s="7">
        <f>SUM(Z35:Z37)</f>
        <v>0</v>
      </c>
      <c r="AA34" s="7">
        <f>SUM(AA35:AA37)</f>
        <v>0</v>
      </c>
      <c r="AB34" s="7">
        <f>SUM(AB35:AB37)</f>
        <v>0</v>
      </c>
    </row>
    <row r="35" spans="1:28" s="123" customFormat="1" ht="12.75" hidden="1" x14ac:dyDescent="0.2">
      <c r="A35" s="115" t="s">
        <v>31</v>
      </c>
      <c r="B35" s="160"/>
      <c r="C35" s="89">
        <f>April!N35+May!N35</f>
        <v>0</v>
      </c>
      <c r="D35" s="89">
        <f>+X35+AB35</f>
        <v>0</v>
      </c>
      <c r="E35" s="89"/>
      <c r="F35" s="8">
        <f>D35+E35</f>
        <v>0</v>
      </c>
      <c r="G35" s="214"/>
      <c r="H35" s="89">
        <f>F35-G35</f>
        <v>0</v>
      </c>
      <c r="I35" s="116" t="e">
        <f>G35/F35</f>
        <v>#DIV/0!</v>
      </c>
      <c r="J35" s="117"/>
      <c r="K35" s="118"/>
      <c r="L35" s="116" t="e">
        <f>(K35+J35)/F35</f>
        <v>#DIV/0!</v>
      </c>
      <c r="M35" s="89">
        <f>K35+G35+J35</f>
        <v>0</v>
      </c>
      <c r="N35" s="89">
        <f>H35-K35-J35</f>
        <v>0</v>
      </c>
      <c r="O35" s="119" t="e">
        <f>M35/F35</f>
        <v>#DIV/0!</v>
      </c>
      <c r="P35" s="120"/>
      <c r="Q35" s="89"/>
      <c r="R35" s="89"/>
      <c r="S35" s="121">
        <f>+N35+C35+Q35+R35</f>
        <v>0</v>
      </c>
      <c r="T35" s="122" t="e">
        <f t="shared" ref="T35:T37" si="29">+M35/(Q35+F35+R35+C35)</f>
        <v>#DIV/0!</v>
      </c>
      <c r="V35" s="8"/>
      <c r="W35" s="8"/>
      <c r="X35" s="8"/>
      <c r="Y35" s="67"/>
      <c r="Z35" s="8"/>
      <c r="AA35" s="8"/>
      <c r="AB35" s="8"/>
    </row>
    <row r="36" spans="1:28" s="123" customFormat="1" ht="12.75" hidden="1" x14ac:dyDescent="0.2">
      <c r="A36" s="115" t="s">
        <v>32</v>
      </c>
      <c r="B36" s="160"/>
      <c r="C36" s="89">
        <f>April!N36+May!N36</f>
        <v>0</v>
      </c>
      <c r="D36" s="89">
        <f t="shared" ref="D36:D37" si="30">+X36+AB36</f>
        <v>0</v>
      </c>
      <c r="E36" s="89"/>
      <c r="F36" s="8">
        <f t="shared" ref="F36:F37" si="31">D36+E36</f>
        <v>0</v>
      </c>
      <c r="G36" s="214"/>
      <c r="H36" s="89">
        <f>F36-G36</f>
        <v>0</v>
      </c>
      <c r="I36" s="116" t="e">
        <f>G36/F36</f>
        <v>#DIV/0!</v>
      </c>
      <c r="J36" s="117"/>
      <c r="K36" s="118"/>
      <c r="L36" s="116" t="e">
        <f t="shared" ref="L36:L37" si="32">(K36+J36)/F36</f>
        <v>#DIV/0!</v>
      </c>
      <c r="M36" s="89">
        <f t="shared" ref="M36:M37" si="33">K36+G36+J36</f>
        <v>0</v>
      </c>
      <c r="N36" s="89">
        <f t="shared" ref="N36:N37" si="34">H36-K36-J36</f>
        <v>0</v>
      </c>
      <c r="O36" s="119" t="e">
        <f>M36/F36</f>
        <v>#DIV/0!</v>
      </c>
      <c r="P36" s="120"/>
      <c r="Q36" s="89"/>
      <c r="R36" s="89"/>
      <c r="S36" s="121">
        <f t="shared" ref="S36:S37" si="35">+N36+C36+Q36+R36</f>
        <v>0</v>
      </c>
      <c r="T36" s="122" t="e">
        <f t="shared" si="29"/>
        <v>#DIV/0!</v>
      </c>
      <c r="V36" s="8"/>
      <c r="W36" s="8"/>
      <c r="X36" s="8"/>
      <c r="Y36" s="67"/>
      <c r="Z36" s="8"/>
      <c r="AA36" s="8"/>
      <c r="AB36" s="8"/>
    </row>
    <row r="37" spans="1:28" s="123" customFormat="1" ht="12.75" hidden="1" x14ac:dyDescent="0.2">
      <c r="A37" s="115" t="s">
        <v>33</v>
      </c>
      <c r="B37" s="160"/>
      <c r="C37" s="89">
        <f>April!N37+May!N37</f>
        <v>0</v>
      </c>
      <c r="D37" s="89">
        <f t="shared" si="30"/>
        <v>0</v>
      </c>
      <c r="E37" s="89"/>
      <c r="F37" s="8">
        <f t="shared" si="31"/>
        <v>0</v>
      </c>
      <c r="G37" s="214"/>
      <c r="H37" s="89">
        <f>F37-G37</f>
        <v>0</v>
      </c>
      <c r="I37" s="116" t="e">
        <f>G37/F37</f>
        <v>#DIV/0!</v>
      </c>
      <c r="J37" s="117"/>
      <c r="K37" s="118"/>
      <c r="L37" s="116" t="e">
        <f t="shared" si="32"/>
        <v>#DIV/0!</v>
      </c>
      <c r="M37" s="89">
        <f t="shared" si="33"/>
        <v>0</v>
      </c>
      <c r="N37" s="89">
        <f t="shared" si="34"/>
        <v>0</v>
      </c>
      <c r="O37" s="119" t="e">
        <f>M37/F37</f>
        <v>#DIV/0!</v>
      </c>
      <c r="P37" s="120"/>
      <c r="Q37" s="89"/>
      <c r="R37" s="89"/>
      <c r="S37" s="121">
        <f t="shared" si="35"/>
        <v>0</v>
      </c>
      <c r="T37" s="122" t="e">
        <f t="shared" si="29"/>
        <v>#DIV/0!</v>
      </c>
      <c r="V37" s="8"/>
      <c r="W37" s="8"/>
      <c r="X37" s="8"/>
      <c r="Y37" s="67"/>
      <c r="Z37" s="8"/>
      <c r="AA37" s="8"/>
      <c r="AB37" s="8"/>
    </row>
    <row r="38" spans="1:28" x14ac:dyDescent="0.25">
      <c r="A38" s="124"/>
      <c r="B38" s="160"/>
      <c r="C38" s="18"/>
      <c r="D38" s="18"/>
      <c r="E38" s="18"/>
      <c r="F38" s="6"/>
      <c r="G38" s="219"/>
      <c r="H38" s="18"/>
      <c r="I38" s="103"/>
      <c r="J38" s="104"/>
      <c r="K38" s="105"/>
      <c r="L38" s="103"/>
      <c r="M38" s="18"/>
      <c r="N38" s="20"/>
      <c r="O38" s="106"/>
      <c r="Q38" s="18"/>
      <c r="R38" s="18"/>
      <c r="S38" s="105"/>
      <c r="T38" s="108"/>
      <c r="V38" s="6"/>
      <c r="W38" s="6"/>
      <c r="X38" s="6"/>
      <c r="Y38" s="51"/>
      <c r="Z38" s="6"/>
      <c r="AA38" s="6"/>
      <c r="AB38" s="6"/>
    </row>
    <row r="39" spans="1:28" ht="30" x14ac:dyDescent="0.25">
      <c r="A39" s="109" t="s">
        <v>42</v>
      </c>
      <c r="B39" s="159" t="s">
        <v>43</v>
      </c>
      <c r="C39" s="19">
        <f>SUM(C40:C42)</f>
        <v>-25822.229999999996</v>
      </c>
      <c r="D39" s="110">
        <f>SUM(D40:D42)</f>
        <v>0</v>
      </c>
      <c r="E39" s="110">
        <f>SUM(E40:E42)</f>
        <v>0</v>
      </c>
      <c r="F39" s="56">
        <f>D39+E39</f>
        <v>0</v>
      </c>
      <c r="G39" s="265">
        <f>SUM(G40:G42)</f>
        <v>81646.2</v>
      </c>
      <c r="H39" s="110">
        <f>F39-G39</f>
        <v>-81646.2</v>
      </c>
      <c r="I39" s="111" t="e">
        <f>G39/F39</f>
        <v>#DIV/0!</v>
      </c>
      <c r="J39" s="110">
        <f>SUM(J40:J42)</f>
        <v>56096.15</v>
      </c>
      <c r="K39" s="110">
        <f>SUM(K40:K42)</f>
        <v>138176.5</v>
      </c>
      <c r="L39" s="111" t="e">
        <f>(K39+J39)/F39</f>
        <v>#DIV/0!</v>
      </c>
      <c r="M39" s="110">
        <f>K39+G39+J39</f>
        <v>275918.85000000003</v>
      </c>
      <c r="N39" s="112">
        <f>H39-K39-J39</f>
        <v>-275918.85000000003</v>
      </c>
      <c r="O39" s="111" t="e">
        <f>M39/F39</f>
        <v>#DIV/0!</v>
      </c>
      <c r="P39" s="113"/>
      <c r="Q39" s="110">
        <f>SUM(Q40:Q42)</f>
        <v>0</v>
      </c>
      <c r="R39" s="110">
        <f>SUM(R40:R42)</f>
        <v>0</v>
      </c>
      <c r="S39" s="114">
        <f>+N39+C39+Q39+R39</f>
        <v>-301741.08</v>
      </c>
      <c r="T39" s="111">
        <f>+M39/(Q39+F39+R39+C39)</f>
        <v>-10.68532229788055</v>
      </c>
      <c r="V39" s="7">
        <f>SUM(V40:V42)</f>
        <v>0</v>
      </c>
      <c r="W39" s="7">
        <f>SUM(W40:W42)</f>
        <v>0</v>
      </c>
      <c r="X39" s="7">
        <f>SUM(X40:X42)</f>
        <v>0</v>
      </c>
      <c r="Y39" s="51"/>
      <c r="Z39" s="7">
        <f>SUM(Z40:Z42)</f>
        <v>0</v>
      </c>
      <c r="AA39" s="7">
        <f>SUM(AA40:AA42)</f>
        <v>0</v>
      </c>
      <c r="AB39" s="7">
        <f>SUM(AB40:AB42)</f>
        <v>0</v>
      </c>
    </row>
    <row r="40" spans="1:28" s="123" customFormat="1" ht="12.75" hidden="1" x14ac:dyDescent="0.2">
      <c r="A40" s="115" t="s">
        <v>31</v>
      </c>
      <c r="B40" s="160"/>
      <c r="C40" s="89">
        <f>April!N40+May!N40</f>
        <v>0</v>
      </c>
      <c r="D40" s="89">
        <f>+X40+AB40</f>
        <v>0</v>
      </c>
      <c r="E40" s="89"/>
      <c r="F40" s="8">
        <f>D40+E40</f>
        <v>0</v>
      </c>
      <c r="G40" s="214"/>
      <c r="H40" s="89">
        <f>F40-G40</f>
        <v>0</v>
      </c>
      <c r="I40" s="116" t="e">
        <f>G40/F40</f>
        <v>#DIV/0!</v>
      </c>
      <c r="J40" s="117"/>
      <c r="K40" s="118"/>
      <c r="L40" s="116" t="e">
        <f>(K40+J40)/F40</f>
        <v>#DIV/0!</v>
      </c>
      <c r="M40" s="89">
        <f>K40+G40+J40</f>
        <v>0</v>
      </c>
      <c r="N40" s="89">
        <f>H40-K40-J40</f>
        <v>0</v>
      </c>
      <c r="O40" s="119" t="e">
        <f>M40/F40</f>
        <v>#DIV/0!</v>
      </c>
      <c r="P40" s="120"/>
      <c r="Q40" s="89"/>
      <c r="R40" s="89"/>
      <c r="S40" s="121">
        <f>+N40+C40+Q40+R40</f>
        <v>0</v>
      </c>
      <c r="T40" s="122" t="e">
        <f t="shared" ref="T40:T42" si="36">+M40/(Q40+F40+R40+C40)</f>
        <v>#DIV/0!</v>
      </c>
      <c r="V40" s="8"/>
      <c r="W40" s="8"/>
      <c r="X40" s="8"/>
      <c r="Y40" s="67"/>
      <c r="Z40" s="8"/>
      <c r="AA40" s="8"/>
      <c r="AB40" s="8"/>
    </row>
    <row r="41" spans="1:28" s="123" customFormat="1" ht="12.75" hidden="1" x14ac:dyDescent="0.2">
      <c r="A41" s="115" t="s">
        <v>32</v>
      </c>
      <c r="B41" s="160"/>
      <c r="C41" s="89">
        <f>April!N41+May!N41</f>
        <v>-25822.229999999996</v>
      </c>
      <c r="D41" s="89">
        <f t="shared" ref="D41:D42" si="37">+X41+AB41</f>
        <v>0</v>
      </c>
      <c r="E41" s="89"/>
      <c r="F41" s="8">
        <f t="shared" ref="F41:F42" si="38">D41+E41</f>
        <v>0</v>
      </c>
      <c r="G41" s="214">
        <v>81646.2</v>
      </c>
      <c r="H41" s="89">
        <f>F41-G41</f>
        <v>-81646.2</v>
      </c>
      <c r="I41" s="116" t="e">
        <f>G41/F41</f>
        <v>#DIV/0!</v>
      </c>
      <c r="J41" s="117">
        <v>56096.15</v>
      </c>
      <c r="K41" s="118">
        <v>138176.5</v>
      </c>
      <c r="L41" s="116" t="e">
        <f t="shared" ref="L41:L42" si="39">(K41+J41)/F41</f>
        <v>#DIV/0!</v>
      </c>
      <c r="M41" s="89">
        <f t="shared" ref="M41:M42" si="40">K41+G41+J41</f>
        <v>275918.85000000003</v>
      </c>
      <c r="N41" s="89">
        <f t="shared" ref="N41:N42" si="41">H41-K41-J41</f>
        <v>-275918.85000000003</v>
      </c>
      <c r="O41" s="119" t="e">
        <f>M41/F41</f>
        <v>#DIV/0!</v>
      </c>
      <c r="P41" s="120"/>
      <c r="Q41" s="89"/>
      <c r="R41" s="89"/>
      <c r="S41" s="121">
        <f t="shared" ref="S41:S42" si="42">+N41+C41+Q41+R41</f>
        <v>-301741.08</v>
      </c>
      <c r="T41" s="122">
        <f t="shared" si="36"/>
        <v>-10.68532229788055</v>
      </c>
      <c r="V41" s="8"/>
      <c r="W41" s="8"/>
      <c r="X41" s="8"/>
      <c r="Y41" s="67"/>
      <c r="Z41" s="8"/>
      <c r="AA41" s="8"/>
      <c r="AB41" s="8"/>
    </row>
    <row r="42" spans="1:28" s="123" customFormat="1" ht="12.75" x14ac:dyDescent="0.2">
      <c r="A42" s="115" t="s">
        <v>33</v>
      </c>
      <c r="B42" s="160"/>
      <c r="C42" s="89">
        <f>April!N42+May!N42</f>
        <v>0</v>
      </c>
      <c r="D42" s="89">
        <f t="shared" si="37"/>
        <v>0</v>
      </c>
      <c r="E42" s="89"/>
      <c r="F42" s="8">
        <f t="shared" si="38"/>
        <v>0</v>
      </c>
      <c r="G42" s="214"/>
      <c r="H42" s="89">
        <f>F42-G42</f>
        <v>0</v>
      </c>
      <c r="I42" s="116" t="e">
        <f>G42/F42</f>
        <v>#DIV/0!</v>
      </c>
      <c r="J42" s="117"/>
      <c r="K42" s="118"/>
      <c r="L42" s="116" t="e">
        <f t="shared" si="39"/>
        <v>#DIV/0!</v>
      </c>
      <c r="M42" s="89">
        <f t="shared" si="40"/>
        <v>0</v>
      </c>
      <c r="N42" s="89">
        <f t="shared" si="41"/>
        <v>0</v>
      </c>
      <c r="O42" s="119" t="e">
        <f>M42/F42</f>
        <v>#DIV/0!</v>
      </c>
      <c r="P42" s="120"/>
      <c r="Q42" s="89"/>
      <c r="R42" s="89"/>
      <c r="S42" s="121">
        <f t="shared" si="42"/>
        <v>0</v>
      </c>
      <c r="T42" s="122" t="e">
        <f t="shared" si="36"/>
        <v>#DIV/0!</v>
      </c>
      <c r="V42" s="8"/>
      <c r="W42" s="8"/>
      <c r="X42" s="8"/>
      <c r="Y42" s="67"/>
      <c r="Z42" s="8"/>
      <c r="AA42" s="8"/>
      <c r="AB42" s="8"/>
    </row>
    <row r="43" spans="1:28" x14ac:dyDescent="0.25">
      <c r="A43" s="124"/>
      <c r="B43" s="160"/>
      <c r="C43" s="18"/>
      <c r="D43" s="18"/>
      <c r="E43" s="18"/>
      <c r="F43" s="6"/>
      <c r="G43" s="219"/>
      <c r="H43" s="18"/>
      <c r="I43" s="103"/>
      <c r="J43" s="104"/>
      <c r="K43" s="105"/>
      <c r="L43" s="103"/>
      <c r="M43" s="18"/>
      <c r="N43" s="20"/>
      <c r="O43" s="106"/>
      <c r="Q43" s="18"/>
      <c r="R43" s="18"/>
      <c r="S43" s="105"/>
      <c r="T43" s="108"/>
      <c r="V43" s="6"/>
      <c r="W43" s="6"/>
      <c r="X43" s="6"/>
      <c r="Y43" s="51"/>
      <c r="Z43" s="6"/>
      <c r="AA43" s="6"/>
      <c r="AB43" s="6"/>
    </row>
    <row r="44" spans="1:28" ht="30" hidden="1" x14ac:dyDescent="0.25">
      <c r="A44" s="109" t="s">
        <v>44</v>
      </c>
      <c r="B44" s="159" t="s">
        <v>45</v>
      </c>
      <c r="C44" s="19">
        <f>SUM(C45:C47)</f>
        <v>-5510</v>
      </c>
      <c r="D44" s="110">
        <f>SUM(D45:D47)</f>
        <v>0</v>
      </c>
      <c r="E44" s="110">
        <f>SUM(E45:E47)</f>
        <v>0</v>
      </c>
      <c r="F44" s="56">
        <f>D44+E44</f>
        <v>0</v>
      </c>
      <c r="G44" s="265">
        <f>SUM(G45:G47)</f>
        <v>0</v>
      </c>
      <c r="H44" s="110">
        <f>F44-G44</f>
        <v>0</v>
      </c>
      <c r="I44" s="111" t="e">
        <f>G44/F44</f>
        <v>#DIV/0!</v>
      </c>
      <c r="J44" s="110">
        <f>SUM(J45:J47)</f>
        <v>0</v>
      </c>
      <c r="K44" s="110">
        <f>SUM(K45:K47)</f>
        <v>0</v>
      </c>
      <c r="L44" s="111" t="e">
        <f>(K44+J44)/F44</f>
        <v>#DIV/0!</v>
      </c>
      <c r="M44" s="110">
        <f>K44+G44+J44</f>
        <v>0</v>
      </c>
      <c r="N44" s="112">
        <f>H44-K44-J44</f>
        <v>0</v>
      </c>
      <c r="O44" s="111" t="e">
        <f>M44/F44</f>
        <v>#DIV/0!</v>
      </c>
      <c r="P44" s="113"/>
      <c r="Q44" s="110">
        <f>SUM(Q45:Q47)</f>
        <v>0</v>
      </c>
      <c r="R44" s="110">
        <f>SUM(R45:R47)</f>
        <v>0</v>
      </c>
      <c r="S44" s="114">
        <f>+N44+C44+Q44+R44</f>
        <v>-5510</v>
      </c>
      <c r="T44" s="111">
        <f>+M44/(Q44+F44+R44+C44)</f>
        <v>0</v>
      </c>
      <c r="V44" s="7">
        <f>SUM(V45:V47)</f>
        <v>0</v>
      </c>
      <c r="W44" s="7">
        <f>SUM(W45:W47)</f>
        <v>0</v>
      </c>
      <c r="X44" s="7">
        <f>SUM(X45:X47)</f>
        <v>0</v>
      </c>
      <c r="Y44" s="51"/>
      <c r="Z44" s="7">
        <f>SUM(Z45:Z47)</f>
        <v>0</v>
      </c>
      <c r="AA44" s="7">
        <f>SUM(AA45:AA47)</f>
        <v>0</v>
      </c>
      <c r="AB44" s="7">
        <f>SUM(AB45:AB47)</f>
        <v>0</v>
      </c>
    </row>
    <row r="45" spans="1:28" s="123" customFormat="1" ht="12.75" hidden="1" x14ac:dyDescent="0.2">
      <c r="A45" s="115" t="s">
        <v>31</v>
      </c>
      <c r="B45" s="160"/>
      <c r="C45" s="89">
        <f>April!N45+May!N45</f>
        <v>0</v>
      </c>
      <c r="D45" s="89">
        <f>+X45+AB45</f>
        <v>0</v>
      </c>
      <c r="E45" s="89"/>
      <c r="F45" s="8">
        <f>D45+E45</f>
        <v>0</v>
      </c>
      <c r="G45" s="214"/>
      <c r="H45" s="89">
        <f>F45-G45</f>
        <v>0</v>
      </c>
      <c r="I45" s="116" t="e">
        <f>G45/F45</f>
        <v>#DIV/0!</v>
      </c>
      <c r="J45" s="117"/>
      <c r="K45" s="118"/>
      <c r="L45" s="116" t="e">
        <f>(K45+J45)/F45</f>
        <v>#DIV/0!</v>
      </c>
      <c r="M45" s="89">
        <f>K45+G45+J45</f>
        <v>0</v>
      </c>
      <c r="N45" s="89">
        <f>H45-K45-J45</f>
        <v>0</v>
      </c>
      <c r="O45" s="119" t="e">
        <f>M45/F45</f>
        <v>#DIV/0!</v>
      </c>
      <c r="P45" s="120"/>
      <c r="Q45" s="89"/>
      <c r="R45" s="89"/>
      <c r="S45" s="121">
        <f>+N45+C45+Q45+R45</f>
        <v>0</v>
      </c>
      <c r="T45" s="122" t="e">
        <f t="shared" ref="T45:T47" si="43">+M45/(Q45+F45+R45+C45)</f>
        <v>#DIV/0!</v>
      </c>
      <c r="V45" s="8"/>
      <c r="W45" s="8"/>
      <c r="X45" s="8"/>
      <c r="Y45" s="67"/>
      <c r="Z45" s="8"/>
      <c r="AA45" s="8"/>
      <c r="AB45" s="8"/>
    </row>
    <row r="46" spans="1:28" s="123" customFormat="1" ht="12.75" hidden="1" x14ac:dyDescent="0.2">
      <c r="A46" s="115" t="s">
        <v>32</v>
      </c>
      <c r="B46" s="160"/>
      <c r="C46" s="89">
        <f>April!N46+May!N46</f>
        <v>-5510</v>
      </c>
      <c r="D46" s="89">
        <f t="shared" ref="D46:D47" si="44">+X46+AB46</f>
        <v>0</v>
      </c>
      <c r="E46" s="89"/>
      <c r="F46" s="8">
        <f t="shared" ref="F46:F47" si="45">D46+E46</f>
        <v>0</v>
      </c>
      <c r="G46" s="214"/>
      <c r="H46" s="89">
        <f>F46-G46</f>
        <v>0</v>
      </c>
      <c r="I46" s="116" t="e">
        <f>G46/F46</f>
        <v>#DIV/0!</v>
      </c>
      <c r="J46" s="117"/>
      <c r="K46" s="118"/>
      <c r="L46" s="116" t="e">
        <f t="shared" ref="L46:L47" si="46">(K46+J46)/F46</f>
        <v>#DIV/0!</v>
      </c>
      <c r="M46" s="89">
        <f t="shared" ref="M46:M47" si="47">K46+G46+J46</f>
        <v>0</v>
      </c>
      <c r="N46" s="89">
        <f t="shared" ref="N46:N47" si="48">H46-K46-J46</f>
        <v>0</v>
      </c>
      <c r="O46" s="119" t="e">
        <f>M46/F46</f>
        <v>#DIV/0!</v>
      </c>
      <c r="P46" s="120"/>
      <c r="Q46" s="89"/>
      <c r="R46" s="89"/>
      <c r="S46" s="121">
        <f t="shared" ref="S46:S47" si="49">+N46+C46+Q46+R46</f>
        <v>-5510</v>
      </c>
      <c r="T46" s="122">
        <f t="shared" si="43"/>
        <v>0</v>
      </c>
      <c r="V46" s="8"/>
      <c r="W46" s="8"/>
      <c r="X46" s="8"/>
      <c r="Y46" s="67"/>
      <c r="Z46" s="8"/>
      <c r="AA46" s="8"/>
      <c r="AB46" s="8"/>
    </row>
    <row r="47" spans="1:28" s="123" customFormat="1" ht="12.75" hidden="1" x14ac:dyDescent="0.2">
      <c r="A47" s="115" t="s">
        <v>33</v>
      </c>
      <c r="B47" s="160"/>
      <c r="C47" s="89">
        <f>April!N47+May!N47</f>
        <v>0</v>
      </c>
      <c r="D47" s="89">
        <f t="shared" si="44"/>
        <v>0</v>
      </c>
      <c r="E47" s="89"/>
      <c r="F47" s="8">
        <f t="shared" si="45"/>
        <v>0</v>
      </c>
      <c r="G47" s="214"/>
      <c r="H47" s="89">
        <f>F47-G47</f>
        <v>0</v>
      </c>
      <c r="I47" s="116" t="e">
        <f>G47/F47</f>
        <v>#DIV/0!</v>
      </c>
      <c r="J47" s="117"/>
      <c r="K47" s="118"/>
      <c r="L47" s="116" t="e">
        <f t="shared" si="46"/>
        <v>#DIV/0!</v>
      </c>
      <c r="M47" s="89">
        <f t="shared" si="47"/>
        <v>0</v>
      </c>
      <c r="N47" s="89">
        <f t="shared" si="48"/>
        <v>0</v>
      </c>
      <c r="O47" s="119" t="e">
        <f>M47/F47</f>
        <v>#DIV/0!</v>
      </c>
      <c r="P47" s="120"/>
      <c r="Q47" s="89"/>
      <c r="R47" s="89"/>
      <c r="S47" s="121">
        <f t="shared" si="49"/>
        <v>0</v>
      </c>
      <c r="T47" s="122" t="e">
        <f t="shared" si="43"/>
        <v>#DIV/0!</v>
      </c>
      <c r="V47" s="8"/>
      <c r="W47" s="8"/>
      <c r="X47" s="8"/>
      <c r="Y47" s="67"/>
      <c r="Z47" s="8"/>
      <c r="AA47" s="8"/>
      <c r="AB47" s="8"/>
    </row>
    <row r="48" spans="1:28" hidden="1" x14ac:dyDescent="0.25">
      <c r="A48" s="124"/>
      <c r="B48" s="160"/>
      <c r="C48" s="18"/>
      <c r="D48" s="18"/>
      <c r="E48" s="18"/>
      <c r="F48" s="6"/>
      <c r="G48" s="219"/>
      <c r="H48" s="18"/>
      <c r="I48" s="103"/>
      <c r="J48" s="104"/>
      <c r="K48" s="105"/>
      <c r="L48" s="103"/>
      <c r="M48" s="18"/>
      <c r="N48" s="20"/>
      <c r="O48" s="106"/>
      <c r="Q48" s="18"/>
      <c r="R48" s="18"/>
      <c r="S48" s="105"/>
      <c r="T48" s="108"/>
      <c r="V48" s="6"/>
      <c r="W48" s="6"/>
      <c r="X48" s="6"/>
      <c r="Y48" s="51"/>
      <c r="Z48" s="6"/>
      <c r="AA48" s="6"/>
      <c r="AB48" s="6"/>
    </row>
    <row r="49" spans="1:31" s="211" customFormat="1" ht="30" x14ac:dyDescent="0.25">
      <c r="A49" s="199" t="s">
        <v>166</v>
      </c>
      <c r="B49" s="200" t="s">
        <v>167</v>
      </c>
      <c r="C49" s="201">
        <f>SUM(C50:C52)</f>
        <v>630339.66</v>
      </c>
      <c r="D49" s="201">
        <v>0</v>
      </c>
      <c r="E49" s="201">
        <f>SUM(E50:E52)</f>
        <v>220112.4</v>
      </c>
      <c r="F49" s="202">
        <f>SUM(F50:F52)</f>
        <v>220112.4</v>
      </c>
      <c r="G49" s="201">
        <f>SUM(G50:G52)</f>
        <v>8307.4</v>
      </c>
      <c r="H49" s="201">
        <f>F49-G49</f>
        <v>211805</v>
      </c>
      <c r="I49" s="203">
        <f>G49/F49</f>
        <v>3.7741626550798595E-2</v>
      </c>
      <c r="J49" s="204"/>
      <c r="K49" s="205"/>
      <c r="L49" s="203">
        <f>(K49+J49)/F49</f>
        <v>0</v>
      </c>
      <c r="M49" s="201">
        <f>K49+J49+G49</f>
        <v>8307.4</v>
      </c>
      <c r="N49" s="201">
        <f>H49-K49-J49</f>
        <v>211805</v>
      </c>
      <c r="O49" s="206">
        <f>M49/F49</f>
        <v>3.7741626550798595E-2</v>
      </c>
      <c r="P49" s="207"/>
      <c r="Q49" s="201"/>
      <c r="R49" s="201"/>
      <c r="S49" s="205">
        <f>+N49+C49</f>
        <v>842144.66</v>
      </c>
      <c r="T49" s="208">
        <f>+M49/(Q49+F49+R49+C49)</f>
        <v>9.7682166823136376E-3</v>
      </c>
      <c r="U49" s="209"/>
      <c r="V49" s="191"/>
      <c r="W49" s="191"/>
      <c r="X49" s="191"/>
      <c r="Y49" s="210"/>
      <c r="Z49" s="191"/>
      <c r="AA49" s="191"/>
      <c r="AB49" s="191"/>
      <c r="AC49" s="209"/>
      <c r="AD49" s="209"/>
      <c r="AE49" s="209"/>
    </row>
    <row r="50" spans="1:31" s="211" customFormat="1" ht="12.75" hidden="1" x14ac:dyDescent="0.2">
      <c r="A50" s="212" t="s">
        <v>31</v>
      </c>
      <c r="B50" s="213"/>
      <c r="C50" s="214">
        <v>0</v>
      </c>
      <c r="D50" s="214"/>
      <c r="E50" s="214"/>
      <c r="F50" s="191">
        <f>E50+D50</f>
        <v>0</v>
      </c>
      <c r="G50" s="214">
        <f>SUM(D50:F50)</f>
        <v>0</v>
      </c>
      <c r="H50" s="214">
        <v>0</v>
      </c>
      <c r="I50" s="215"/>
      <c r="J50" s="216"/>
      <c r="K50" s="243"/>
      <c r="L50" s="215"/>
      <c r="M50" s="214"/>
      <c r="N50" s="214"/>
      <c r="O50" s="217"/>
      <c r="P50" s="218"/>
      <c r="Q50" s="214"/>
      <c r="R50" s="214"/>
      <c r="S50" s="205"/>
      <c r="T50" s="203"/>
      <c r="U50" s="209"/>
      <c r="V50" s="191"/>
      <c r="W50" s="191"/>
      <c r="X50" s="191"/>
      <c r="Y50" s="210"/>
      <c r="Z50" s="191"/>
      <c r="AA50" s="191"/>
      <c r="AB50" s="191"/>
      <c r="AC50" s="209"/>
      <c r="AD50" s="209"/>
      <c r="AE50" s="209"/>
    </row>
    <row r="51" spans="1:31" s="211" customFormat="1" ht="12.75" x14ac:dyDescent="0.2">
      <c r="A51" s="212" t="s">
        <v>32</v>
      </c>
      <c r="B51" s="213"/>
      <c r="C51" s="214">
        <f>April!N51+May!N51</f>
        <v>630339.66</v>
      </c>
      <c r="D51" s="214"/>
      <c r="E51" s="214">
        <v>220112.4</v>
      </c>
      <c r="F51" s="191">
        <f>E51+D51</f>
        <v>220112.4</v>
      </c>
      <c r="G51" s="244">
        <v>8307.4</v>
      </c>
      <c r="H51" s="214">
        <f>F51-G51</f>
        <v>211805</v>
      </c>
      <c r="I51" s="215">
        <f>G51/F51</f>
        <v>3.7741626550798595E-2</v>
      </c>
      <c r="J51" s="216"/>
      <c r="K51" s="243"/>
      <c r="L51" s="215">
        <f>(J51+K51)/F51</f>
        <v>0</v>
      </c>
      <c r="M51" s="214">
        <f>K51+J51+G51</f>
        <v>8307.4</v>
      </c>
      <c r="N51" s="214">
        <f>H51-K51-J51</f>
        <v>211805</v>
      </c>
      <c r="O51" s="217">
        <f>M51/F51</f>
        <v>3.7741626550798595E-2</v>
      </c>
      <c r="P51" s="218"/>
      <c r="Q51" s="214"/>
      <c r="R51" s="214"/>
      <c r="S51" s="205">
        <f>+N51+C51</f>
        <v>842144.66</v>
      </c>
      <c r="T51" s="203">
        <f>+M51/(Q51+F51+R51+C51)</f>
        <v>9.7682166823136376E-3</v>
      </c>
      <c r="U51" s="209"/>
      <c r="V51" s="191"/>
      <c r="W51" s="191"/>
      <c r="X51" s="191"/>
      <c r="Y51" s="210"/>
      <c r="Z51" s="191"/>
      <c r="AA51" s="191"/>
      <c r="AB51" s="191"/>
      <c r="AC51" s="209"/>
      <c r="AD51" s="209"/>
      <c r="AE51" s="209"/>
    </row>
    <row r="52" spans="1:31" s="225" customFormat="1" hidden="1" x14ac:dyDescent="0.25">
      <c r="A52" s="212" t="s">
        <v>33</v>
      </c>
      <c r="B52" s="213"/>
      <c r="C52" s="219">
        <v>0</v>
      </c>
      <c r="D52" s="219"/>
      <c r="E52" s="219"/>
      <c r="F52" s="187">
        <v>0</v>
      </c>
      <c r="G52" s="219"/>
      <c r="H52" s="219">
        <v>0</v>
      </c>
      <c r="I52" s="220"/>
      <c r="J52" s="221"/>
      <c r="K52" s="189"/>
      <c r="L52" s="220"/>
      <c r="M52" s="219"/>
      <c r="N52" s="222"/>
      <c r="O52" s="223"/>
      <c r="P52" s="193"/>
      <c r="Q52" s="219"/>
      <c r="R52" s="219"/>
      <c r="S52" s="189"/>
      <c r="T52" s="224"/>
      <c r="U52" s="193"/>
      <c r="V52" s="187"/>
      <c r="W52" s="187"/>
      <c r="X52" s="187"/>
      <c r="Y52" s="189"/>
      <c r="Z52" s="187"/>
      <c r="AA52" s="187"/>
      <c r="AB52" s="187"/>
      <c r="AC52" s="193"/>
      <c r="AD52" s="193"/>
      <c r="AE52" s="193"/>
    </row>
    <row r="53" spans="1:31" s="225" customFormat="1" x14ac:dyDescent="0.25">
      <c r="A53" s="212"/>
      <c r="B53" s="213"/>
      <c r="C53" s="219"/>
      <c r="D53" s="219"/>
      <c r="E53" s="219"/>
      <c r="F53" s="187"/>
      <c r="G53" s="219"/>
      <c r="H53" s="219"/>
      <c r="I53" s="220"/>
      <c r="J53" s="221"/>
      <c r="K53" s="189"/>
      <c r="L53" s="220"/>
      <c r="M53" s="219"/>
      <c r="N53" s="222"/>
      <c r="O53" s="223"/>
      <c r="P53" s="193"/>
      <c r="Q53" s="219"/>
      <c r="R53" s="219"/>
      <c r="S53" s="189"/>
      <c r="T53" s="224"/>
      <c r="U53" s="193"/>
      <c r="V53" s="187"/>
      <c r="W53" s="187"/>
      <c r="X53" s="187"/>
      <c r="Y53" s="189"/>
      <c r="Z53" s="187"/>
      <c r="AA53" s="187"/>
      <c r="AB53" s="187"/>
      <c r="AC53" s="193"/>
      <c r="AD53" s="193"/>
      <c r="AE53" s="193"/>
    </row>
    <row r="54" spans="1:31" x14ac:dyDescent="0.25">
      <c r="A54" s="102" t="s">
        <v>46</v>
      </c>
      <c r="B54" s="159"/>
      <c r="C54" s="18"/>
      <c r="D54" s="18"/>
      <c r="E54" s="18"/>
      <c r="F54" s="6"/>
      <c r="G54" s="219"/>
      <c r="H54" s="18"/>
      <c r="I54" s="103"/>
      <c r="J54" s="104"/>
      <c r="K54" s="105"/>
      <c r="L54" s="103"/>
      <c r="M54" s="18"/>
      <c r="N54" s="20"/>
      <c r="O54" s="106"/>
      <c r="Q54" s="18"/>
      <c r="R54" s="18"/>
      <c r="S54" s="105"/>
      <c r="T54" s="108"/>
      <c r="V54" s="6"/>
      <c r="W54" s="6"/>
      <c r="X54" s="6"/>
      <c r="Y54" s="51"/>
      <c r="Z54" s="6"/>
      <c r="AA54" s="6"/>
      <c r="AB54" s="6"/>
    </row>
    <row r="55" spans="1:31" x14ac:dyDescent="0.25">
      <c r="A55" s="135"/>
      <c r="B55" s="159"/>
      <c r="C55" s="18"/>
      <c r="D55" s="18"/>
      <c r="E55" s="18"/>
      <c r="F55" s="6"/>
      <c r="G55" s="219"/>
      <c r="H55" s="18"/>
      <c r="I55" s="103"/>
      <c r="J55" s="104"/>
      <c r="K55" s="105"/>
      <c r="L55" s="103"/>
      <c r="M55" s="18"/>
      <c r="N55" s="20"/>
      <c r="O55" s="106"/>
      <c r="Q55" s="18"/>
      <c r="R55" s="18"/>
      <c r="S55" s="105"/>
      <c r="T55" s="108"/>
      <c r="V55" s="6"/>
      <c r="W55" s="6"/>
      <c r="X55" s="6"/>
      <c r="Y55" s="51"/>
      <c r="Z55" s="6"/>
      <c r="AA55" s="6"/>
      <c r="AB55" s="6"/>
    </row>
    <row r="56" spans="1:31" ht="45" x14ac:dyDescent="0.25">
      <c r="A56" s="109" t="s">
        <v>168</v>
      </c>
      <c r="B56" s="161" t="s">
        <v>152</v>
      </c>
      <c r="C56" s="19">
        <f>SUM(C57:C59)</f>
        <v>-6474178.9700000007</v>
      </c>
      <c r="D56" s="110">
        <f>SUM(D57:D59)</f>
        <v>416664</v>
      </c>
      <c r="E56" s="110">
        <f>SUM(E57:E59)</f>
        <v>0</v>
      </c>
      <c r="F56" s="56">
        <f>D56+E56</f>
        <v>416664</v>
      </c>
      <c r="G56" s="265">
        <f>SUM(G57:G59)</f>
        <v>3290177.02</v>
      </c>
      <c r="H56" s="110">
        <f>F56-G56</f>
        <v>-2873513.02</v>
      </c>
      <c r="I56" s="111">
        <f>G56/F56</f>
        <v>7.896475385442467</v>
      </c>
      <c r="J56" s="110">
        <f>SUM(J57:J59)</f>
        <v>52577</v>
      </c>
      <c r="K56" s="110">
        <f>SUM(K57:K59)</f>
        <v>470521.38</v>
      </c>
      <c r="L56" s="111">
        <f>(K56+J56)/F56</f>
        <v>1.2554441468425399</v>
      </c>
      <c r="M56" s="110">
        <f>K56+G56+J56</f>
        <v>3813275.4</v>
      </c>
      <c r="N56" s="112">
        <f>H56-K56-J56</f>
        <v>-3396611.4</v>
      </c>
      <c r="O56" s="111">
        <f>M56/F56</f>
        <v>9.1519195322850067</v>
      </c>
      <c r="P56" s="113"/>
      <c r="Q56" s="110">
        <f>SUM(Q57:Q59)</f>
        <v>0</v>
      </c>
      <c r="R56" s="110">
        <f>SUM(R57:R59)</f>
        <v>0</v>
      </c>
      <c r="S56" s="114">
        <f>+N56+C56+Q56+R56</f>
        <v>-9870790.370000001</v>
      </c>
      <c r="T56" s="111">
        <f>+M56/(Q56+F56+R56+C56)</f>
        <v>-0.62951151072433909</v>
      </c>
      <c r="V56" s="7">
        <f>SUM(V57:V59)</f>
        <v>0</v>
      </c>
      <c r="W56" s="7">
        <f>SUM(W57:W59)</f>
        <v>0</v>
      </c>
      <c r="X56" s="7">
        <f>SUM(X57:X59)</f>
        <v>258089.63</v>
      </c>
      <c r="Y56" s="51"/>
      <c r="Z56" s="7">
        <f>SUM(Z57:Z59)</f>
        <v>0</v>
      </c>
      <c r="AA56" s="7">
        <f>SUM(AA57:AA59)</f>
        <v>0</v>
      </c>
      <c r="AB56" s="7">
        <f>SUM(AB57:AB59)</f>
        <v>0</v>
      </c>
    </row>
    <row r="57" spans="1:31" s="123" customFormat="1" ht="12.75" x14ac:dyDescent="0.2">
      <c r="A57" s="115" t="s">
        <v>31</v>
      </c>
      <c r="B57" s="160"/>
      <c r="C57" s="89">
        <f>April!N56+May!N56</f>
        <v>184554.70000000004</v>
      </c>
      <c r="D57" s="89">
        <v>275000</v>
      </c>
      <c r="E57" s="89"/>
      <c r="F57" s="8">
        <f>D57+E57</f>
        <v>275000</v>
      </c>
      <c r="G57" s="214">
        <v>253485.56</v>
      </c>
      <c r="H57" s="89">
        <f>F57-G57</f>
        <v>21514.440000000002</v>
      </c>
      <c r="I57" s="116">
        <f>G57/F57</f>
        <v>0.92176567272727272</v>
      </c>
      <c r="J57" s="117"/>
      <c r="K57" s="118"/>
      <c r="L57" s="116">
        <f>(K57+J57)/F57</f>
        <v>0</v>
      </c>
      <c r="M57" s="89">
        <f>K57+G57+J57</f>
        <v>253485.56</v>
      </c>
      <c r="N57" s="89">
        <f>H57-K57-J57</f>
        <v>21514.440000000002</v>
      </c>
      <c r="O57" s="119">
        <f>M57/F57</f>
        <v>0.92176567272727272</v>
      </c>
      <c r="P57" s="120"/>
      <c r="Q57" s="89"/>
      <c r="R57" s="89"/>
      <c r="S57" s="121">
        <f>+N57+C57+Q57+R57</f>
        <v>206069.14000000004</v>
      </c>
      <c r="T57" s="122">
        <f t="shared" ref="T57:T59" si="50">+M57/(Q57+F57+R57+C57)</f>
        <v>0.55158952786251547</v>
      </c>
      <c r="V57" s="8"/>
      <c r="W57" s="8"/>
      <c r="X57" s="8">
        <v>258089.63</v>
      </c>
      <c r="Y57" s="67"/>
      <c r="Z57" s="8"/>
      <c r="AA57" s="8"/>
      <c r="AB57" s="8"/>
    </row>
    <row r="58" spans="1:31" s="123" customFormat="1" ht="12.75" x14ac:dyDescent="0.2">
      <c r="A58" s="115" t="s">
        <v>32</v>
      </c>
      <c r="B58" s="160"/>
      <c r="C58" s="89">
        <f>May!S57</f>
        <v>-6658733.6700000009</v>
      </c>
      <c r="D58" s="89">
        <v>141664</v>
      </c>
      <c r="E58" s="89"/>
      <c r="F58" s="8">
        <f t="shared" ref="F58:F59" si="51">D58+E58</f>
        <v>141664</v>
      </c>
      <c r="G58" s="214">
        <v>3036691.46</v>
      </c>
      <c r="H58" s="89">
        <f>F58-G58</f>
        <v>-2895027.46</v>
      </c>
      <c r="I58" s="116">
        <f>G58/F58</f>
        <v>21.435872628190648</v>
      </c>
      <c r="J58" s="117">
        <v>52577</v>
      </c>
      <c r="K58" s="118">
        <v>470521.38</v>
      </c>
      <c r="L58" s="116">
        <f t="shared" ref="L58:L64" si="52">(K58+J58)/F58</f>
        <v>3.692528659363</v>
      </c>
      <c r="M58" s="89">
        <f t="shared" ref="M58:M59" si="53">K58+G58+J58</f>
        <v>3559789.84</v>
      </c>
      <c r="N58" s="89">
        <f t="shared" ref="N58:N59" si="54">H58-K58-J58</f>
        <v>-3418125.84</v>
      </c>
      <c r="O58" s="119">
        <f>M58/F58</f>
        <v>25.128401287553647</v>
      </c>
      <c r="P58" s="120"/>
      <c r="Q58" s="89"/>
      <c r="R58" s="89"/>
      <c r="S58" s="121">
        <f>N58+C58+Q58+R58</f>
        <v>-10076859.510000002</v>
      </c>
      <c r="T58" s="122">
        <f t="shared" si="50"/>
        <v>-0.54622553083738923</v>
      </c>
      <c r="V58" s="8"/>
      <c r="W58" s="8"/>
      <c r="X58" s="8"/>
      <c r="Y58" s="67"/>
      <c r="Z58" s="8"/>
      <c r="AA58" s="8"/>
      <c r="AB58" s="8"/>
    </row>
    <row r="59" spans="1:31" s="123" customFormat="1" ht="12.75" hidden="1" x14ac:dyDescent="0.2">
      <c r="A59" s="115" t="s">
        <v>33</v>
      </c>
      <c r="B59" s="160"/>
      <c r="C59" s="89">
        <f>April!N58+May!N58</f>
        <v>0</v>
      </c>
      <c r="D59" s="89">
        <f t="shared" ref="D59" si="55">+X59+AB59</f>
        <v>0</v>
      </c>
      <c r="E59" s="89"/>
      <c r="F59" s="8">
        <f t="shared" si="51"/>
        <v>0</v>
      </c>
      <c r="G59" s="214"/>
      <c r="H59" s="89">
        <f>F59-G59</f>
        <v>0</v>
      </c>
      <c r="I59" s="116" t="e">
        <f>G59/F59</f>
        <v>#DIV/0!</v>
      </c>
      <c r="J59" s="117"/>
      <c r="K59" s="118"/>
      <c r="L59" s="116" t="e">
        <f t="shared" si="52"/>
        <v>#DIV/0!</v>
      </c>
      <c r="M59" s="89">
        <f t="shared" si="53"/>
        <v>0</v>
      </c>
      <c r="N59" s="89">
        <f t="shared" si="54"/>
        <v>0</v>
      </c>
      <c r="O59" s="119" t="e">
        <f>M59/F59</f>
        <v>#DIV/0!</v>
      </c>
      <c r="P59" s="120"/>
      <c r="Q59" s="89"/>
      <c r="R59" s="89"/>
      <c r="S59" s="121">
        <f t="shared" ref="S58:S59" si="56">+N59+C59+Q59+R59</f>
        <v>0</v>
      </c>
      <c r="T59" s="122" t="e">
        <f t="shared" si="50"/>
        <v>#DIV/0!</v>
      </c>
      <c r="V59" s="8"/>
      <c r="W59" s="8"/>
      <c r="X59" s="8"/>
      <c r="Y59" s="67"/>
      <c r="Z59" s="8"/>
      <c r="AA59" s="8"/>
      <c r="AB59" s="8"/>
    </row>
    <row r="60" spans="1:31" x14ac:dyDescent="0.25">
      <c r="A60" s="124"/>
      <c r="B60" s="160"/>
      <c r="C60" s="18"/>
      <c r="D60" s="18"/>
      <c r="E60" s="18"/>
      <c r="F60" s="6"/>
      <c r="G60" s="219"/>
      <c r="H60" s="18"/>
      <c r="I60" s="103"/>
      <c r="J60" s="104"/>
      <c r="K60" s="105"/>
      <c r="L60" s="103"/>
      <c r="M60" s="18"/>
      <c r="N60" s="20"/>
      <c r="O60" s="106"/>
      <c r="Q60" s="18"/>
      <c r="R60" s="18"/>
      <c r="S60" s="105"/>
      <c r="T60" s="108"/>
      <c r="V60" s="6"/>
      <c r="W60" s="6"/>
      <c r="X60" s="6"/>
      <c r="Y60" s="51"/>
      <c r="Z60" s="6"/>
      <c r="AA60" s="6"/>
      <c r="AB60" s="6"/>
    </row>
    <row r="61" spans="1:31" s="90" customFormat="1" x14ac:dyDescent="0.25">
      <c r="A61" s="131" t="s">
        <v>48</v>
      </c>
      <c r="B61" s="159"/>
      <c r="C61" s="19">
        <f>SUM(C62:C64)</f>
        <v>380855.66999999853</v>
      </c>
      <c r="D61" s="19">
        <f>SUM(D62:D64)</f>
        <v>416664</v>
      </c>
      <c r="E61" s="19">
        <f>SUM(E62:E64)</f>
        <v>3470112.4</v>
      </c>
      <c r="F61" s="7">
        <f>D61+E61</f>
        <v>3886776.4</v>
      </c>
      <c r="G61" s="266">
        <f>SUM(G62:G64)</f>
        <v>3475023.9499999997</v>
      </c>
      <c r="H61" s="19">
        <f>F61-G61</f>
        <v>411752.45000000019</v>
      </c>
      <c r="I61" s="111">
        <f>G61/F61</f>
        <v>0.89406325251949137</v>
      </c>
      <c r="J61" s="19">
        <f>SUM(J62:J64)</f>
        <v>278981.25</v>
      </c>
      <c r="K61" s="19">
        <f>SUM(K62:K64)</f>
        <v>740466.31</v>
      </c>
      <c r="L61" s="132">
        <f t="shared" si="52"/>
        <v>0.26228613511186288</v>
      </c>
      <c r="M61" s="19">
        <f>K61+G61+J61</f>
        <v>4494471.51</v>
      </c>
      <c r="N61" s="133">
        <f>H61-K61-J61</f>
        <v>-607695.10999999987</v>
      </c>
      <c r="O61" s="134">
        <f>M61/F61</f>
        <v>1.1563493876313544</v>
      </c>
      <c r="Q61" s="19">
        <f>SUM(Q62:Q64)</f>
        <v>0</v>
      </c>
      <c r="R61" s="19">
        <f>SUM(R62:R64)</f>
        <v>0</v>
      </c>
      <c r="S61" s="114">
        <f>+N61+C61+Q61+R61</f>
        <v>-226839.44000000134</v>
      </c>
      <c r="T61" s="111">
        <f t="shared" ref="T61:T64" si="57">+M61/(Q61+F61+R61+C61)</f>
        <v>1.0531534669060638</v>
      </c>
      <c r="V61" s="7">
        <f>SUM(V62:V64)</f>
        <v>0</v>
      </c>
      <c r="W61" s="7">
        <f>SUM(W62:W64)</f>
        <v>0</v>
      </c>
      <c r="X61" s="7">
        <f>SUM(X62:X64)</f>
        <v>258089.63</v>
      </c>
      <c r="Y61" s="45"/>
      <c r="Z61" s="7">
        <f>SUM(Z62:Z64)</f>
        <v>0</v>
      </c>
      <c r="AA61" s="7">
        <f>SUM(AA62:AA64)</f>
        <v>0</v>
      </c>
      <c r="AB61" s="7">
        <f>SUM(AB62:AB64)</f>
        <v>0</v>
      </c>
    </row>
    <row r="62" spans="1:31" s="90" customFormat="1" x14ac:dyDescent="0.25">
      <c r="A62" s="102" t="s">
        <v>31</v>
      </c>
      <c r="B62" s="159"/>
      <c r="C62" s="19">
        <f>+C30+C35+C40+C45+C57</f>
        <v>184554.70000000004</v>
      </c>
      <c r="D62" s="19">
        <f>+D30+D35+D40+D45+D57</f>
        <v>275000</v>
      </c>
      <c r="E62" s="19">
        <f>+E30+E35+E40+E45+E57</f>
        <v>0</v>
      </c>
      <c r="F62" s="7">
        <f>D62+E62</f>
        <v>275000</v>
      </c>
      <c r="G62" s="266">
        <f>+G30+G35+G40+G45+G57</f>
        <v>253485.56</v>
      </c>
      <c r="H62" s="19">
        <f>F62-G62</f>
        <v>21514.440000000002</v>
      </c>
      <c r="I62" s="111">
        <f>G62/F62</f>
        <v>0.92176567272727272</v>
      </c>
      <c r="J62" s="19">
        <f t="shared" ref="J62:K64" si="58">+J30+J35+J40+J45+J57</f>
        <v>0</v>
      </c>
      <c r="K62" s="19">
        <f t="shared" si="58"/>
        <v>0</v>
      </c>
      <c r="L62" s="132">
        <f t="shared" si="52"/>
        <v>0</v>
      </c>
      <c r="M62" s="19">
        <f>K62+G62+J62</f>
        <v>253485.56</v>
      </c>
      <c r="N62" s="133">
        <f t="shared" ref="N62:N64" si="59">H62-K62-J62</f>
        <v>21514.440000000002</v>
      </c>
      <c r="O62" s="134">
        <f>M62/F62</f>
        <v>0.92176567272727272</v>
      </c>
      <c r="Q62" s="19">
        <f t="shared" ref="Q62:R64" si="60">+Q30+Q35+Q40+Q45+Q57</f>
        <v>0</v>
      </c>
      <c r="R62" s="19">
        <f t="shared" si="60"/>
        <v>0</v>
      </c>
      <c r="S62" s="114">
        <f>+N62+C62+Q62+R62</f>
        <v>206069.14000000004</v>
      </c>
      <c r="T62" s="111">
        <f t="shared" si="57"/>
        <v>0.55158952786251547</v>
      </c>
      <c r="V62" s="7">
        <f t="shared" ref="V62:X64" si="61">+V30+V35+V40+V45+V57</f>
        <v>0</v>
      </c>
      <c r="W62" s="7">
        <f t="shared" si="61"/>
        <v>0</v>
      </c>
      <c r="X62" s="7">
        <f t="shared" si="61"/>
        <v>258089.63</v>
      </c>
      <c r="Y62" s="45"/>
      <c r="Z62" s="7">
        <f t="shared" ref="Z62:AB64" si="62">+Z30+Z35+Z40+Z45+Z57</f>
        <v>0</v>
      </c>
      <c r="AA62" s="7">
        <f t="shared" si="62"/>
        <v>0</v>
      </c>
      <c r="AB62" s="7">
        <f t="shared" si="62"/>
        <v>0</v>
      </c>
    </row>
    <row r="63" spans="1:31" s="90" customFormat="1" x14ac:dyDescent="0.25">
      <c r="A63" s="102" t="s">
        <v>32</v>
      </c>
      <c r="B63" s="159"/>
      <c r="C63" s="19">
        <f>May!S62</f>
        <v>196300.96999999852</v>
      </c>
      <c r="D63" s="19">
        <f>+D31+D36+D41+D46+D58</f>
        <v>141664</v>
      </c>
      <c r="E63" s="19">
        <f>+E31+E36+E41+E46+E58+E51</f>
        <v>3470112.4</v>
      </c>
      <c r="F63" s="7">
        <f>D63+E63</f>
        <v>3611776.4</v>
      </c>
      <c r="G63" s="266">
        <f>+G31+G36+G41+G46+G58+G51</f>
        <v>3221538.3899999997</v>
      </c>
      <c r="H63" s="19">
        <f>F63-G63</f>
        <v>390238.01000000024</v>
      </c>
      <c r="I63" s="111">
        <f>G63/F63</f>
        <v>0.8919539952694745</v>
      </c>
      <c r="J63" s="19">
        <f t="shared" si="58"/>
        <v>278981.25</v>
      </c>
      <c r="K63" s="19">
        <f t="shared" si="58"/>
        <v>740466.31</v>
      </c>
      <c r="L63" s="132">
        <f t="shared" si="52"/>
        <v>0.28225655386640214</v>
      </c>
      <c r="M63" s="19">
        <f t="shared" ref="M63:M64" si="63">K63+G63+J63</f>
        <v>4240985.9499999993</v>
      </c>
      <c r="N63" s="133">
        <f t="shared" si="59"/>
        <v>-629209.54999999981</v>
      </c>
      <c r="O63" s="134">
        <f>M63/F63</f>
        <v>1.1742105491358765</v>
      </c>
      <c r="Q63" s="19">
        <f t="shared" si="60"/>
        <v>0</v>
      </c>
      <c r="R63" s="19">
        <f t="shared" si="60"/>
        <v>0</v>
      </c>
      <c r="S63" s="114">
        <f t="shared" ref="S63:S64" si="64">+N63+C63+Q63+R63</f>
        <v>-432908.5800000013</v>
      </c>
      <c r="T63" s="111">
        <f t="shared" si="57"/>
        <v>1.1136816660844266</v>
      </c>
      <c r="V63" s="7">
        <f t="shared" si="61"/>
        <v>0</v>
      </c>
      <c r="W63" s="7">
        <f t="shared" si="61"/>
        <v>0</v>
      </c>
      <c r="X63" s="7">
        <f t="shared" si="61"/>
        <v>0</v>
      </c>
      <c r="Y63" s="45"/>
      <c r="Z63" s="7">
        <f t="shared" si="62"/>
        <v>0</v>
      </c>
      <c r="AA63" s="7">
        <f t="shared" si="62"/>
        <v>0</v>
      </c>
      <c r="AB63" s="7">
        <f t="shared" si="62"/>
        <v>0</v>
      </c>
    </row>
    <row r="64" spans="1:31" s="90" customFormat="1" hidden="1" x14ac:dyDescent="0.25">
      <c r="A64" s="102" t="s">
        <v>33</v>
      </c>
      <c r="B64" s="159"/>
      <c r="C64" s="19">
        <f>+C32+C37+C42+C47+C59</f>
        <v>0</v>
      </c>
      <c r="D64" s="19">
        <f>+D32+D37+D42+D47+D59</f>
        <v>0</v>
      </c>
      <c r="E64" s="19">
        <f>+E32+E37+E42+E47+E59</f>
        <v>0</v>
      </c>
      <c r="F64" s="7">
        <f>D64+E64</f>
        <v>0</v>
      </c>
      <c r="G64" s="266">
        <f>+G32+G37+G42+G47+G59</f>
        <v>0</v>
      </c>
      <c r="H64" s="19">
        <f>F64-G64</f>
        <v>0</v>
      </c>
      <c r="I64" s="111" t="e">
        <f>G64/F64</f>
        <v>#DIV/0!</v>
      </c>
      <c r="J64" s="19">
        <f t="shared" si="58"/>
        <v>0</v>
      </c>
      <c r="K64" s="19">
        <f t="shared" si="58"/>
        <v>0</v>
      </c>
      <c r="L64" s="132" t="e">
        <f t="shared" si="52"/>
        <v>#DIV/0!</v>
      </c>
      <c r="M64" s="19">
        <f t="shared" si="63"/>
        <v>0</v>
      </c>
      <c r="N64" s="133">
        <f t="shared" si="59"/>
        <v>0</v>
      </c>
      <c r="O64" s="134" t="e">
        <f>M64/F64</f>
        <v>#DIV/0!</v>
      </c>
      <c r="Q64" s="19">
        <f t="shared" si="60"/>
        <v>0</v>
      </c>
      <c r="R64" s="19">
        <f t="shared" si="60"/>
        <v>0</v>
      </c>
      <c r="S64" s="114">
        <f t="shared" si="64"/>
        <v>0</v>
      </c>
      <c r="T64" s="111" t="e">
        <f t="shared" si="57"/>
        <v>#DIV/0!</v>
      </c>
      <c r="V64" s="7">
        <f t="shared" si="61"/>
        <v>0</v>
      </c>
      <c r="W64" s="7">
        <f t="shared" si="61"/>
        <v>0</v>
      </c>
      <c r="X64" s="7">
        <f t="shared" si="61"/>
        <v>0</v>
      </c>
      <c r="Y64" s="45"/>
      <c r="Z64" s="7">
        <f t="shared" si="62"/>
        <v>0</v>
      </c>
      <c r="AA64" s="7">
        <f t="shared" si="62"/>
        <v>0</v>
      </c>
      <c r="AB64" s="7">
        <f t="shared" si="62"/>
        <v>0</v>
      </c>
    </row>
    <row r="65" spans="1:28" x14ac:dyDescent="0.25">
      <c r="A65" s="124"/>
      <c r="B65" s="160"/>
      <c r="C65" s="18"/>
      <c r="D65" s="18"/>
      <c r="E65" s="18"/>
      <c r="F65" s="6"/>
      <c r="G65" s="219"/>
      <c r="H65" s="18"/>
      <c r="I65" s="103"/>
      <c r="J65" s="104"/>
      <c r="K65" s="105"/>
      <c r="L65" s="103"/>
      <c r="M65" s="18"/>
      <c r="N65" s="20"/>
      <c r="O65" s="106"/>
      <c r="Q65" s="18"/>
      <c r="R65" s="18"/>
      <c r="S65" s="105"/>
      <c r="T65" s="108"/>
      <c r="V65" s="6"/>
      <c r="W65" s="6"/>
      <c r="X65" s="6"/>
      <c r="Y65" s="51"/>
      <c r="Z65" s="6"/>
      <c r="AA65" s="6"/>
      <c r="AB65" s="6"/>
    </row>
    <row r="66" spans="1:28" x14ac:dyDescent="0.25">
      <c r="A66" s="102" t="s">
        <v>49</v>
      </c>
      <c r="B66" s="160"/>
      <c r="C66" s="18"/>
      <c r="D66" s="18"/>
      <c r="E66" s="18"/>
      <c r="F66" s="6"/>
      <c r="G66" s="219"/>
      <c r="H66" s="18"/>
      <c r="I66" s="103"/>
      <c r="J66" s="104"/>
      <c r="K66" s="105"/>
      <c r="L66" s="103"/>
      <c r="M66" s="18"/>
      <c r="N66" s="20"/>
      <c r="O66" s="106"/>
      <c r="Q66" s="18"/>
      <c r="R66" s="18"/>
      <c r="S66" s="105"/>
      <c r="T66" s="108"/>
      <c r="V66" s="6"/>
      <c r="W66" s="6"/>
      <c r="X66" s="6"/>
      <c r="Y66" s="51"/>
      <c r="Z66" s="6"/>
      <c r="AA66" s="6"/>
      <c r="AB66" s="6"/>
    </row>
    <row r="67" spans="1:28" x14ac:dyDescent="0.25">
      <c r="A67" s="124"/>
      <c r="B67" s="160"/>
      <c r="C67" s="18"/>
      <c r="D67" s="18"/>
      <c r="E67" s="18"/>
      <c r="F67" s="6"/>
      <c r="G67" s="219"/>
      <c r="H67" s="18"/>
      <c r="I67" s="103"/>
      <c r="J67" s="104"/>
      <c r="K67" s="105"/>
      <c r="L67" s="103"/>
      <c r="M67" s="18"/>
      <c r="N67" s="20"/>
      <c r="O67" s="106"/>
      <c r="Q67" s="18"/>
      <c r="R67" s="18"/>
      <c r="S67" s="105"/>
      <c r="T67" s="108"/>
      <c r="V67" s="6"/>
      <c r="W67" s="6"/>
      <c r="X67" s="6"/>
      <c r="Y67" s="51"/>
      <c r="Z67" s="6"/>
      <c r="AA67" s="6"/>
      <c r="AB67" s="6"/>
    </row>
    <row r="68" spans="1:28" x14ac:dyDescent="0.25">
      <c r="A68" s="102" t="s">
        <v>50</v>
      </c>
      <c r="B68" s="160"/>
      <c r="C68" s="18"/>
      <c r="D68" s="18"/>
      <c r="E68" s="18"/>
      <c r="F68" s="6"/>
      <c r="G68" s="219"/>
      <c r="H68" s="18"/>
      <c r="I68" s="103"/>
      <c r="J68" s="104"/>
      <c r="K68" s="105"/>
      <c r="L68" s="103"/>
      <c r="M68" s="18"/>
      <c r="N68" s="20"/>
      <c r="O68" s="106"/>
      <c r="Q68" s="18"/>
      <c r="R68" s="18"/>
      <c r="S68" s="105"/>
      <c r="T68" s="108"/>
      <c r="V68" s="6"/>
      <c r="W68" s="6"/>
      <c r="X68" s="6"/>
      <c r="Y68" s="51"/>
      <c r="Z68" s="6"/>
      <c r="AA68" s="6"/>
      <c r="AB68" s="6"/>
    </row>
    <row r="69" spans="1:28" x14ac:dyDescent="0.25">
      <c r="A69" s="124"/>
      <c r="B69" s="160"/>
      <c r="C69" s="18"/>
      <c r="D69" s="18"/>
      <c r="E69" s="18"/>
      <c r="F69" s="6"/>
      <c r="G69" s="219"/>
      <c r="H69" s="18"/>
      <c r="I69" s="103"/>
      <c r="J69" s="104"/>
      <c r="K69" s="105"/>
      <c r="L69" s="103"/>
      <c r="M69" s="18"/>
      <c r="N69" s="20"/>
      <c r="O69" s="106"/>
      <c r="Q69" s="18"/>
      <c r="R69" s="18"/>
      <c r="S69" s="105"/>
      <c r="T69" s="108"/>
      <c r="V69" s="6"/>
      <c r="W69" s="6"/>
      <c r="X69" s="6"/>
      <c r="Y69" s="51"/>
      <c r="Z69" s="6"/>
      <c r="AA69" s="6"/>
      <c r="AB69" s="6"/>
    </row>
    <row r="70" spans="1:28" hidden="1" x14ac:dyDescent="0.25">
      <c r="A70" s="135"/>
      <c r="B70" s="159"/>
      <c r="C70" s="18"/>
      <c r="D70" s="18"/>
      <c r="E70" s="18"/>
      <c r="F70" s="6"/>
      <c r="G70" s="219"/>
      <c r="H70" s="18"/>
      <c r="I70" s="103"/>
      <c r="J70" s="104"/>
      <c r="K70" s="105"/>
      <c r="L70" s="103"/>
      <c r="M70" s="18"/>
      <c r="N70" s="20"/>
      <c r="O70" s="106"/>
      <c r="Q70" s="18"/>
      <c r="R70" s="18"/>
      <c r="S70" s="105"/>
      <c r="T70" s="108"/>
      <c r="V70" s="6"/>
      <c r="W70" s="6"/>
      <c r="X70" s="6"/>
      <c r="Y70" s="51"/>
      <c r="Z70" s="6"/>
      <c r="AA70" s="6"/>
      <c r="AB70" s="6"/>
    </row>
    <row r="71" spans="1:28" ht="45" x14ac:dyDescent="0.25">
      <c r="A71" s="109" t="s">
        <v>51</v>
      </c>
      <c r="B71" s="159" t="s">
        <v>52</v>
      </c>
      <c r="C71" s="19">
        <f>SUM(C72:C75)</f>
        <v>-1764326.1600000001</v>
      </c>
      <c r="D71" s="110">
        <f>SUM(D72:D75)</f>
        <v>0</v>
      </c>
      <c r="E71" s="110">
        <f>SUM(E72:E75)</f>
        <v>9578344.2799999993</v>
      </c>
      <c r="F71" s="56">
        <f>D71+E71</f>
        <v>9578344.2799999993</v>
      </c>
      <c r="G71" s="265">
        <f>SUM(G72:G75)</f>
        <v>10795652.83</v>
      </c>
      <c r="H71" s="110">
        <f>F71-G71</f>
        <v>-1217308.5500000007</v>
      </c>
      <c r="I71" s="111">
        <f>G71/F71</f>
        <v>1.1270896633504597</v>
      </c>
      <c r="J71" s="110">
        <f>SUM(J72:J75)</f>
        <v>60219.199999999997</v>
      </c>
      <c r="K71" s="110">
        <f>SUM(K72:K75)</f>
        <v>28257.18</v>
      </c>
      <c r="L71" s="111">
        <f>(K71+J71)/F71</f>
        <v>9.2371267323040941E-3</v>
      </c>
      <c r="M71" s="110">
        <f>K71+G71+J71</f>
        <v>10884129.209999999</v>
      </c>
      <c r="N71" s="112">
        <f>H71-K71-J71</f>
        <v>-1305784.9300000006</v>
      </c>
      <c r="O71" s="111">
        <f>M71/F71</f>
        <v>1.1363267900827636</v>
      </c>
      <c r="P71" s="113"/>
      <c r="Q71" s="110">
        <f>SUM(Q72:Q74)</f>
        <v>0</v>
      </c>
      <c r="R71" s="110">
        <f>SUM(R72:R74)</f>
        <v>0</v>
      </c>
      <c r="S71" s="114">
        <f>+N71+C71+Q71+R71</f>
        <v>-3070111.0900000008</v>
      </c>
      <c r="T71" s="111">
        <f>+M71/(Q71+F71+R71+C71)</f>
        <v>1.3928978718569953</v>
      </c>
      <c r="V71" s="7">
        <f>SUM(V72:V74)</f>
        <v>0</v>
      </c>
      <c r="W71" s="7">
        <f>SUM(W72:W74)</f>
        <v>0</v>
      </c>
      <c r="X71" s="7">
        <f>SUM(X72:X74)</f>
        <v>0</v>
      </c>
      <c r="Y71" s="51"/>
      <c r="Z71" s="7">
        <f>SUM(Z72:Z74)</f>
        <v>0</v>
      </c>
      <c r="AA71" s="7">
        <f>SUM(AA72:AA74)</f>
        <v>0</v>
      </c>
      <c r="AB71" s="7">
        <f>SUM(AB72:AB74)</f>
        <v>0</v>
      </c>
    </row>
    <row r="72" spans="1:28" s="123" customFormat="1" ht="12.75" x14ac:dyDescent="0.2">
      <c r="A72" s="115" t="s">
        <v>31</v>
      </c>
      <c r="B72" s="160"/>
      <c r="C72" s="89">
        <f>April!N71+May!N71</f>
        <v>-11041053.539999999</v>
      </c>
      <c r="D72" s="89">
        <f>+X72+AB72</f>
        <v>0</v>
      </c>
      <c r="E72" s="89">
        <v>8404270.2799999993</v>
      </c>
      <c r="F72" s="8">
        <f>D72+E72</f>
        <v>8404270.2799999993</v>
      </c>
      <c r="G72" s="214">
        <v>9440096.0600000005</v>
      </c>
      <c r="H72" s="89">
        <f>F72-G72</f>
        <v>-1035825.7800000012</v>
      </c>
      <c r="I72" s="116">
        <f>G72/F72</f>
        <v>1.1232499366976572</v>
      </c>
      <c r="J72" s="117"/>
      <c r="K72" s="118">
        <v>1203.9000000000001</v>
      </c>
      <c r="L72" s="116">
        <f>(K72+J72)/F72</f>
        <v>1.4324860575521618E-4</v>
      </c>
      <c r="M72" s="89">
        <f>K72+G72+J72</f>
        <v>9441299.9600000009</v>
      </c>
      <c r="N72" s="89">
        <f>H72-K72-J72</f>
        <v>-1037029.6800000012</v>
      </c>
      <c r="O72" s="119">
        <f>M72/F72</f>
        <v>1.1233931853034125</v>
      </c>
      <c r="P72" s="120"/>
      <c r="Q72" s="89"/>
      <c r="R72" s="89"/>
      <c r="S72" s="121">
        <f>+N72+C72+Q72+R72</f>
        <v>-12078083.220000001</v>
      </c>
      <c r="T72" s="122">
        <f t="shared" ref="T72:T74" si="65">+M72/(Q72+F72+R72+C72)</f>
        <v>-3.5806128259476289</v>
      </c>
      <c r="V72" s="8"/>
      <c r="W72" s="8"/>
      <c r="X72" s="8"/>
      <c r="Y72" s="67"/>
      <c r="Z72" s="8"/>
      <c r="AA72" s="8"/>
      <c r="AB72" s="8"/>
    </row>
    <row r="73" spans="1:28" s="123" customFormat="1" ht="12.75" x14ac:dyDescent="0.2">
      <c r="A73" s="115" t="s">
        <v>32</v>
      </c>
      <c r="B73" s="160"/>
      <c r="C73" s="89">
        <f>April!N72+May!N72</f>
        <v>9276727.379999999</v>
      </c>
      <c r="D73" s="89">
        <f t="shared" ref="D73:D75" si="66">+X73+AB73</f>
        <v>0</v>
      </c>
      <c r="E73" s="89">
        <v>1174074</v>
      </c>
      <c r="F73" s="8">
        <f t="shared" ref="F73:F74" si="67">D73+E73</f>
        <v>1174074</v>
      </c>
      <c r="G73" s="214">
        <v>1355556.77</v>
      </c>
      <c r="H73" s="89">
        <f>F73-G73</f>
        <v>-181482.77000000002</v>
      </c>
      <c r="I73" s="116">
        <f>G73/F73</f>
        <v>1.1545752397208353</v>
      </c>
      <c r="J73" s="117">
        <v>60219.199999999997</v>
      </c>
      <c r="K73" s="118">
        <v>27053.279999999999</v>
      </c>
      <c r="L73" s="116">
        <f t="shared" ref="L73:L74" si="68">(K73+J73)/F73</f>
        <v>7.4333031819118725E-2</v>
      </c>
      <c r="M73" s="89">
        <f t="shared" ref="M73:M74" si="69">K73+G73+J73</f>
        <v>1442829.25</v>
      </c>
      <c r="N73" s="89">
        <f t="shared" ref="N73:N74" si="70">H73-K73-J73</f>
        <v>-268755.25</v>
      </c>
      <c r="O73" s="119">
        <f>M73/F73</f>
        <v>1.228908271539954</v>
      </c>
      <c r="P73" s="120"/>
      <c r="Q73" s="89"/>
      <c r="R73" s="89"/>
      <c r="S73" s="121">
        <f t="shared" ref="S73:S74" si="71">+N73+C73+Q73+R73</f>
        <v>9007972.129999999</v>
      </c>
      <c r="T73" s="122">
        <f t="shared" si="65"/>
        <v>0.13805919733209973</v>
      </c>
      <c r="V73" s="8"/>
      <c r="W73" s="8"/>
      <c r="X73" s="8"/>
      <c r="Y73" s="67"/>
      <c r="Z73" s="8"/>
      <c r="AA73" s="8"/>
      <c r="AB73" s="8"/>
    </row>
    <row r="74" spans="1:28" s="123" customFormat="1" ht="12.75" hidden="1" x14ac:dyDescent="0.2">
      <c r="A74" s="115" t="s">
        <v>53</v>
      </c>
      <c r="B74" s="160"/>
      <c r="C74" s="89">
        <f>April!N73+May!N73</f>
        <v>0</v>
      </c>
      <c r="D74" s="89">
        <f t="shared" si="66"/>
        <v>0</v>
      </c>
      <c r="E74" s="89"/>
      <c r="F74" s="8">
        <f t="shared" si="67"/>
        <v>0</v>
      </c>
      <c r="G74" s="214"/>
      <c r="H74" s="89">
        <f>F74-G74</f>
        <v>0</v>
      </c>
      <c r="I74" s="116" t="e">
        <f>G74/F74</f>
        <v>#DIV/0!</v>
      </c>
      <c r="J74" s="117"/>
      <c r="K74" s="118"/>
      <c r="L74" s="116" t="e">
        <f t="shared" si="68"/>
        <v>#DIV/0!</v>
      </c>
      <c r="M74" s="89">
        <f t="shared" si="69"/>
        <v>0</v>
      </c>
      <c r="N74" s="89">
        <f t="shared" si="70"/>
        <v>0</v>
      </c>
      <c r="O74" s="119" t="e">
        <f>M74/F74</f>
        <v>#DIV/0!</v>
      </c>
      <c r="P74" s="120"/>
      <c r="Q74" s="89"/>
      <c r="R74" s="89"/>
      <c r="S74" s="121">
        <f t="shared" si="71"/>
        <v>0</v>
      </c>
      <c r="T74" s="122" t="e">
        <f t="shared" si="65"/>
        <v>#DIV/0!</v>
      </c>
      <c r="V74" s="8"/>
      <c r="W74" s="8"/>
      <c r="X74" s="8"/>
      <c r="Y74" s="67"/>
      <c r="Z74" s="8"/>
      <c r="AA74" s="8"/>
      <c r="AB74" s="8"/>
    </row>
    <row r="75" spans="1:28" s="123" customFormat="1" ht="12.75" hidden="1" x14ac:dyDescent="0.2">
      <c r="A75" s="115" t="s">
        <v>33</v>
      </c>
      <c r="B75" s="160"/>
      <c r="C75" s="89">
        <f>April!N74+May!N74</f>
        <v>0</v>
      </c>
      <c r="D75" s="89">
        <f t="shared" si="66"/>
        <v>0</v>
      </c>
      <c r="E75" s="89"/>
      <c r="F75" s="8">
        <f>D75+E75</f>
        <v>0</v>
      </c>
      <c r="G75" s="214"/>
      <c r="H75" s="89">
        <f>F75-G75</f>
        <v>0</v>
      </c>
      <c r="I75" s="116" t="e">
        <f>G75/F75</f>
        <v>#DIV/0!</v>
      </c>
      <c r="J75" s="117"/>
      <c r="K75" s="118"/>
      <c r="L75" s="116" t="e">
        <f t="shared" ref="L75" si="72">(K75+J75)/F75</f>
        <v>#DIV/0!</v>
      </c>
      <c r="M75" s="89">
        <f t="shared" ref="M75" si="73">K75+G75+J75</f>
        <v>0</v>
      </c>
      <c r="N75" s="89">
        <f t="shared" ref="N75" si="74">H75-K75-J75</f>
        <v>0</v>
      </c>
      <c r="O75" s="119" t="e">
        <f>M75/F75</f>
        <v>#DIV/0!</v>
      </c>
      <c r="P75" s="120"/>
      <c r="Q75" s="89"/>
      <c r="R75" s="89"/>
      <c r="S75" s="121">
        <f t="shared" ref="S75" si="75">+N75+C75+Q75+R75</f>
        <v>0</v>
      </c>
      <c r="T75" s="122" t="e">
        <f t="shared" ref="T75" si="76">+M75/(Q75+F75+R75+C75)</f>
        <v>#DIV/0!</v>
      </c>
      <c r="V75" s="8"/>
      <c r="W75" s="8"/>
      <c r="X75" s="8"/>
      <c r="Y75" s="67"/>
      <c r="Z75" s="8"/>
      <c r="AA75" s="8"/>
      <c r="AB75" s="8"/>
    </row>
    <row r="76" spans="1:28" x14ac:dyDescent="0.25">
      <c r="A76" s="124"/>
      <c r="B76" s="160"/>
      <c r="C76" s="18"/>
      <c r="D76" s="18"/>
      <c r="E76" s="18"/>
      <c r="F76" s="6"/>
      <c r="G76" s="219"/>
      <c r="H76" s="18"/>
      <c r="I76" s="103"/>
      <c r="J76" s="104"/>
      <c r="K76" s="105"/>
      <c r="L76" s="103"/>
      <c r="M76" s="18"/>
      <c r="N76" s="20"/>
      <c r="O76" s="106"/>
      <c r="Q76" s="18"/>
      <c r="R76" s="18"/>
      <c r="S76" s="105"/>
      <c r="T76" s="108"/>
      <c r="V76" s="6"/>
      <c r="W76" s="6"/>
      <c r="X76" s="6"/>
      <c r="Y76" s="51"/>
      <c r="Z76" s="6"/>
      <c r="AA76" s="6"/>
      <c r="AB76" s="6"/>
    </row>
    <row r="77" spans="1:28" x14ac:dyDescent="0.25">
      <c r="A77" s="109" t="s">
        <v>54</v>
      </c>
      <c r="B77" s="159" t="s">
        <v>55</v>
      </c>
      <c r="C77" s="19">
        <f>SUM(C78:C80)</f>
        <v>7932584.3460000027</v>
      </c>
      <c r="D77" s="110">
        <f>SUM(D78:D80)</f>
        <v>10925859</v>
      </c>
      <c r="E77" s="110">
        <f>SUM(E78:E80)</f>
        <v>2473972</v>
      </c>
      <c r="F77" s="56">
        <f>D77+E77</f>
        <v>13399831</v>
      </c>
      <c r="G77" s="265">
        <f>SUM(G78:G80)</f>
        <v>3226589.08</v>
      </c>
      <c r="H77" s="110">
        <f>F77-G77</f>
        <v>10173241.92</v>
      </c>
      <c r="I77" s="111">
        <f>G77/F77</f>
        <v>0.24079326672105045</v>
      </c>
      <c r="J77" s="110">
        <f>SUM(J78:J80)</f>
        <v>30117</v>
      </c>
      <c r="K77" s="110">
        <f>SUM(K78:K80)</f>
        <v>13279.56</v>
      </c>
      <c r="L77" s="111">
        <f>(K77+J77)/F77</f>
        <v>3.2385900986363183E-3</v>
      </c>
      <c r="M77" s="110">
        <f>K77+G77+J77</f>
        <v>3269985.64</v>
      </c>
      <c r="N77" s="112">
        <f>H77-K77-J77</f>
        <v>10129845.359999999</v>
      </c>
      <c r="O77" s="111">
        <f>M77/F77</f>
        <v>0.24403185681968675</v>
      </c>
      <c r="P77" s="113"/>
      <c r="Q77" s="110">
        <f>SUM(Q78:Q80)</f>
        <v>0</v>
      </c>
      <c r="R77" s="110">
        <f>SUM(R78:R80)</f>
        <v>0</v>
      </c>
      <c r="S77" s="114">
        <f>+N77+C77+Q77+R77</f>
        <v>18062429.706</v>
      </c>
      <c r="T77" s="111">
        <f>+M77/(Q77+F77+R77+C77)</f>
        <v>0.15328717292264557</v>
      </c>
      <c r="V77" s="7">
        <f>SUM(V78:V80)</f>
        <v>0</v>
      </c>
      <c r="W77" s="7">
        <f>SUM(W78:W80)</f>
        <v>0</v>
      </c>
      <c r="X77" s="7">
        <f>SUM(X78:X80)</f>
        <v>1770474.76</v>
      </c>
      <c r="Y77" s="51"/>
      <c r="Z77" s="7">
        <f>SUM(Z78:Z80)</f>
        <v>0</v>
      </c>
      <c r="AA77" s="7">
        <f>SUM(AA78:AA80)</f>
        <v>0</v>
      </c>
      <c r="AB77" s="7">
        <f>SUM(AB78:AB80)</f>
        <v>0</v>
      </c>
    </row>
    <row r="78" spans="1:28" s="123" customFormat="1" ht="12.75" x14ac:dyDescent="0.2">
      <c r="A78" s="115" t="s">
        <v>31</v>
      </c>
      <c r="B78" s="160"/>
      <c r="C78" s="89">
        <f>April!N77+May!N77</f>
        <v>-1065805.8939999999</v>
      </c>
      <c r="D78" s="89">
        <f>722000</f>
        <v>722000</v>
      </c>
      <c r="E78" s="89"/>
      <c r="F78" s="8">
        <f>D78+E78</f>
        <v>722000</v>
      </c>
      <c r="G78" s="214">
        <v>726671.21</v>
      </c>
      <c r="H78" s="89">
        <f>F78-G78</f>
        <v>-4671.2099999999627</v>
      </c>
      <c r="I78" s="116">
        <f>G78/F78</f>
        <v>1.0064698199445983</v>
      </c>
      <c r="J78" s="117"/>
      <c r="K78" s="118"/>
      <c r="L78" s="116">
        <f>(K78+J78)/F78</f>
        <v>0</v>
      </c>
      <c r="M78" s="89">
        <f>K78+G78+J78</f>
        <v>726671.21</v>
      </c>
      <c r="N78" s="89">
        <f>H78-K78-J78</f>
        <v>-4671.2099999999627</v>
      </c>
      <c r="O78" s="119">
        <f>M78/F78</f>
        <v>1.0064698199445983</v>
      </c>
      <c r="P78" s="120"/>
      <c r="Q78" s="89"/>
      <c r="R78" s="89"/>
      <c r="S78" s="121">
        <f>+N78+C78+Q78+R78</f>
        <v>-1070477.1039999998</v>
      </c>
      <c r="T78" s="122">
        <f t="shared" ref="T78:T80" si="77">+M78/(Q78+F78+R78+C78)</f>
        <v>-2.1136089365588373</v>
      </c>
      <c r="V78" s="8"/>
      <c r="W78" s="8"/>
      <c r="X78" s="8">
        <v>529000</v>
      </c>
      <c r="Y78" s="67"/>
      <c r="Z78" s="8"/>
      <c r="AA78" s="8"/>
      <c r="AB78" s="8"/>
    </row>
    <row r="79" spans="1:28" s="123" customFormat="1" ht="12.75" x14ac:dyDescent="0.2">
      <c r="A79" s="115" t="s">
        <v>32</v>
      </c>
      <c r="B79" s="160"/>
      <c r="C79" s="89">
        <f>April!N78+May!N78</f>
        <v>8998390.2400000021</v>
      </c>
      <c r="D79" s="89">
        <v>10203859</v>
      </c>
      <c r="E79" s="89">
        <v>2473972</v>
      </c>
      <c r="F79" s="8">
        <f t="shared" ref="F79:F80" si="78">D79+E79</f>
        <v>12677831</v>
      </c>
      <c r="G79" s="214">
        <v>2499917.87</v>
      </c>
      <c r="H79" s="89">
        <f>F79-G79</f>
        <v>10177913.129999999</v>
      </c>
      <c r="I79" s="116">
        <f>G79/F79</f>
        <v>0.19718813651956713</v>
      </c>
      <c r="J79" s="117">
        <v>30117</v>
      </c>
      <c r="K79" s="118">
        <v>13279.56</v>
      </c>
      <c r="L79" s="116">
        <f t="shared" ref="L79:L91" si="79">(K79+J79)/F79</f>
        <v>3.4230271723925012E-3</v>
      </c>
      <c r="M79" s="89">
        <f t="shared" ref="M79:M80" si="80">K79+G79+J79</f>
        <v>2543314.4300000002</v>
      </c>
      <c r="N79" s="89">
        <f t="shared" ref="N79:N80" si="81">H79-K79-J79</f>
        <v>10134516.569999998</v>
      </c>
      <c r="O79" s="119">
        <f>M79/F79</f>
        <v>0.20061116369195964</v>
      </c>
      <c r="P79" s="120"/>
      <c r="Q79" s="89"/>
      <c r="R79" s="89"/>
      <c r="S79" s="121">
        <f t="shared" ref="S79:S80" si="82">+N79+C79+Q79+R79</f>
        <v>19132906.810000002</v>
      </c>
      <c r="T79" s="122">
        <f t="shared" si="77"/>
        <v>0.11733200182081183</v>
      </c>
      <c r="V79" s="8"/>
      <c r="W79" s="8"/>
      <c r="X79" s="8">
        <v>1241474.76</v>
      </c>
      <c r="Y79" s="67"/>
      <c r="Z79" s="8"/>
      <c r="AA79" s="8"/>
      <c r="AB79" s="8"/>
    </row>
    <row r="80" spans="1:28" s="123" customFormat="1" ht="12.75" hidden="1" x14ac:dyDescent="0.2">
      <c r="A80" s="115" t="s">
        <v>33</v>
      </c>
      <c r="B80" s="160"/>
      <c r="C80" s="89">
        <f>April!N79+May!N79</f>
        <v>0</v>
      </c>
      <c r="D80" s="89">
        <f t="shared" ref="D80" si="83">+X80+AB80</f>
        <v>0</v>
      </c>
      <c r="E80" s="89"/>
      <c r="F80" s="8">
        <f t="shared" si="78"/>
        <v>0</v>
      </c>
      <c r="G80" s="214"/>
      <c r="H80" s="89">
        <f>F80-G80</f>
        <v>0</v>
      </c>
      <c r="I80" s="116" t="e">
        <f>G80/F80</f>
        <v>#DIV/0!</v>
      </c>
      <c r="J80" s="117"/>
      <c r="K80" s="118"/>
      <c r="L80" s="116" t="e">
        <f t="shared" si="79"/>
        <v>#DIV/0!</v>
      </c>
      <c r="M80" s="89">
        <f t="shared" si="80"/>
        <v>0</v>
      </c>
      <c r="N80" s="89">
        <f t="shared" si="81"/>
        <v>0</v>
      </c>
      <c r="O80" s="119" t="e">
        <f>M80/F80</f>
        <v>#DIV/0!</v>
      </c>
      <c r="P80" s="120"/>
      <c r="Q80" s="89"/>
      <c r="R80" s="89"/>
      <c r="S80" s="121">
        <f t="shared" si="82"/>
        <v>0</v>
      </c>
      <c r="T80" s="122" t="e">
        <f t="shared" si="77"/>
        <v>#DIV/0!</v>
      </c>
      <c r="V80" s="8"/>
      <c r="W80" s="8"/>
      <c r="X80" s="8"/>
      <c r="Y80" s="67"/>
      <c r="Z80" s="8"/>
      <c r="AA80" s="8"/>
      <c r="AB80" s="8"/>
    </row>
    <row r="81" spans="1:31" x14ac:dyDescent="0.25">
      <c r="A81" s="124"/>
      <c r="B81" s="160"/>
      <c r="C81" s="18"/>
      <c r="D81" s="18"/>
      <c r="E81" s="18"/>
      <c r="F81" s="6"/>
      <c r="G81" s="219"/>
      <c r="H81" s="18"/>
      <c r="I81" s="103"/>
      <c r="J81" s="104"/>
      <c r="K81" s="105"/>
      <c r="L81" s="103"/>
      <c r="M81" s="18"/>
      <c r="N81" s="20"/>
      <c r="O81" s="106"/>
      <c r="Q81" s="18"/>
      <c r="R81" s="18"/>
      <c r="S81" s="105"/>
      <c r="T81" s="108"/>
      <c r="V81" s="6"/>
      <c r="W81" s="6"/>
      <c r="X81" s="6"/>
      <c r="Y81" s="51"/>
      <c r="Z81" s="6"/>
      <c r="AA81" s="6"/>
      <c r="AB81" s="6"/>
    </row>
    <row r="82" spans="1:31" s="228" customFormat="1" ht="30" x14ac:dyDescent="0.25">
      <c r="A82" s="199" t="s">
        <v>169</v>
      </c>
      <c r="B82" s="200" t="s">
        <v>170</v>
      </c>
      <c r="C82" s="201">
        <f>SUM(C83:C85)</f>
        <v>13653921.66</v>
      </c>
      <c r="D82" s="201"/>
      <c r="E82" s="201">
        <f>SUM(E83:E85)</f>
        <v>0</v>
      </c>
      <c r="F82" s="202">
        <f>SUM(F83:F85)</f>
        <v>0</v>
      </c>
      <c r="G82" s="201">
        <f>SUM(G83:G85)</f>
        <v>45306</v>
      </c>
      <c r="H82" s="201">
        <f>SUM(H83:H85)</f>
        <v>-45306</v>
      </c>
      <c r="I82" s="203" t="e">
        <f>G82/F82</f>
        <v>#DIV/0!</v>
      </c>
      <c r="J82" s="204">
        <f>SUM(J83:J85)</f>
        <v>2753186.75</v>
      </c>
      <c r="K82" s="205">
        <f>SUM(K84)</f>
        <v>49965.1</v>
      </c>
      <c r="L82" s="203"/>
      <c r="M82" s="201">
        <f>SUM(M83:M85)</f>
        <v>2848457.85</v>
      </c>
      <c r="N82" s="201">
        <f>SUM(N83:N85)</f>
        <v>-2848457.85</v>
      </c>
      <c r="O82" s="206" t="e">
        <f>O84</f>
        <v>#DIV/0!</v>
      </c>
      <c r="P82" s="207"/>
      <c r="Q82" s="201"/>
      <c r="R82" s="201"/>
      <c r="S82" s="205"/>
      <c r="T82" s="203"/>
      <c r="U82" s="226"/>
      <c r="V82" s="202"/>
      <c r="W82" s="202"/>
      <c r="X82" s="202"/>
      <c r="Y82" s="227"/>
      <c r="Z82" s="202"/>
      <c r="AA82" s="202"/>
      <c r="AB82" s="202"/>
      <c r="AC82" s="226"/>
      <c r="AD82" s="226"/>
      <c r="AE82" s="226"/>
    </row>
    <row r="83" spans="1:31" s="229" customFormat="1" ht="12.75" hidden="1" x14ac:dyDescent="0.2">
      <c r="A83" s="212" t="s">
        <v>31</v>
      </c>
      <c r="B83" s="213"/>
      <c r="C83" s="214"/>
      <c r="D83" s="214"/>
      <c r="E83" s="214"/>
      <c r="F83" s="191"/>
      <c r="G83" s="214"/>
      <c r="H83" s="214"/>
      <c r="I83" s="215"/>
      <c r="J83" s="216"/>
      <c r="K83" s="243"/>
      <c r="L83" s="215"/>
      <c r="M83" s="214"/>
      <c r="N83" s="214"/>
      <c r="O83" s="217"/>
      <c r="P83" s="218"/>
      <c r="Q83" s="214"/>
      <c r="R83" s="214"/>
      <c r="S83" s="205"/>
      <c r="T83" s="203"/>
      <c r="U83" s="209"/>
      <c r="V83" s="191"/>
      <c r="W83" s="191"/>
      <c r="X83" s="191"/>
      <c r="Y83" s="210"/>
      <c r="Z83" s="191"/>
      <c r="AA83" s="191"/>
      <c r="AB83" s="191"/>
      <c r="AC83" s="209"/>
      <c r="AD83" s="209"/>
      <c r="AE83" s="209"/>
    </row>
    <row r="84" spans="1:31" s="229" customFormat="1" ht="12.75" x14ac:dyDescent="0.2">
      <c r="A84" s="212" t="s">
        <v>32</v>
      </c>
      <c r="B84" s="213"/>
      <c r="C84" s="214">
        <f>April!N83+May!N83</f>
        <v>13653921.66</v>
      </c>
      <c r="D84" s="214"/>
      <c r="E84" s="214"/>
      <c r="F84" s="191">
        <f>SUM(E84)</f>
        <v>0</v>
      </c>
      <c r="G84" s="214">
        <v>45306</v>
      </c>
      <c r="H84" s="214">
        <f>F84-G84</f>
        <v>-45306</v>
      </c>
      <c r="I84" s="215" t="e">
        <f>G84/F84</f>
        <v>#DIV/0!</v>
      </c>
      <c r="J84" s="216">
        <v>2753186.75</v>
      </c>
      <c r="K84" s="243">
        <v>49965.1</v>
      </c>
      <c r="L84" s="215"/>
      <c r="M84" s="214">
        <f>K84+J84+G84</f>
        <v>2848457.85</v>
      </c>
      <c r="N84" s="214">
        <f>F84-G84-J84-K84</f>
        <v>-2848457.85</v>
      </c>
      <c r="O84" s="217" t="e">
        <f>M84/F84</f>
        <v>#DIV/0!</v>
      </c>
      <c r="P84" s="218"/>
      <c r="Q84" s="214"/>
      <c r="R84" s="214"/>
      <c r="S84" s="121">
        <f t="shared" ref="S84" si="84">+N84+C84+Q84+R84</f>
        <v>10805463.810000001</v>
      </c>
      <c r="T84" s="203"/>
      <c r="U84" s="209"/>
      <c r="V84" s="191"/>
      <c r="W84" s="191"/>
      <c r="X84" s="191"/>
      <c r="Y84" s="210"/>
      <c r="Z84" s="191"/>
      <c r="AA84" s="191"/>
      <c r="AB84" s="191"/>
      <c r="AC84" s="209"/>
      <c r="AD84" s="209"/>
      <c r="AE84" s="209"/>
    </row>
    <row r="85" spans="1:31" s="225" customFormat="1" hidden="1" x14ac:dyDescent="0.25">
      <c r="A85" s="212" t="s">
        <v>33</v>
      </c>
      <c r="B85" s="213"/>
      <c r="C85" s="219"/>
      <c r="D85" s="219"/>
      <c r="E85" s="219"/>
      <c r="F85" s="187"/>
      <c r="G85" s="219"/>
      <c r="H85" s="219"/>
      <c r="I85" s="220"/>
      <c r="J85" s="221"/>
      <c r="K85" s="189"/>
      <c r="L85" s="220"/>
      <c r="M85" s="219"/>
      <c r="N85" s="222"/>
      <c r="O85" s="223"/>
      <c r="P85" s="193"/>
      <c r="Q85" s="219"/>
      <c r="R85" s="219"/>
      <c r="S85" s="189"/>
      <c r="T85" s="224"/>
      <c r="U85" s="193"/>
      <c r="V85" s="187"/>
      <c r="W85" s="187"/>
      <c r="X85" s="187"/>
      <c r="Y85" s="189"/>
      <c r="Z85" s="187"/>
      <c r="AA85" s="187"/>
      <c r="AB85" s="187"/>
      <c r="AC85" s="193"/>
      <c r="AD85" s="193"/>
      <c r="AE85" s="193"/>
    </row>
    <row r="86" spans="1:31" s="53" customFormat="1" x14ac:dyDescent="0.25">
      <c r="A86" s="68"/>
      <c r="B86" s="69"/>
      <c r="C86" s="187"/>
      <c r="D86" s="187"/>
      <c r="E86" s="187"/>
      <c r="F86" s="6"/>
      <c r="G86" s="187"/>
      <c r="H86" s="187"/>
      <c r="I86" s="188"/>
      <c r="J86" s="240"/>
      <c r="K86" s="189"/>
      <c r="L86" s="50"/>
      <c r="M86" s="6"/>
      <c r="N86" s="6"/>
      <c r="O86" s="52"/>
      <c r="Q86" s="6"/>
      <c r="R86" s="6"/>
      <c r="S86" s="51"/>
      <c r="T86" s="54"/>
      <c r="V86" s="6"/>
      <c r="W86" s="6"/>
      <c r="X86" s="6"/>
      <c r="Y86" s="51"/>
      <c r="Z86" s="6"/>
      <c r="AA86" s="6"/>
      <c r="AB86" s="6"/>
    </row>
    <row r="87" spans="1:31" s="90" customFormat="1" x14ac:dyDescent="0.25">
      <c r="A87" s="131" t="s">
        <v>56</v>
      </c>
      <c r="B87" s="159"/>
      <c r="C87" s="266">
        <f>SUM(C88:C91)</f>
        <v>19822179.846000001</v>
      </c>
      <c r="D87" s="19">
        <f>SUM(D88:D91)</f>
        <v>10925859</v>
      </c>
      <c r="E87" s="19">
        <f>SUM(E88:E91)</f>
        <v>12052316.279999999</v>
      </c>
      <c r="F87" s="7">
        <f>D87+E87</f>
        <v>22978175.280000001</v>
      </c>
      <c r="G87" s="266">
        <f>SUM(G88:G91)</f>
        <v>14067547.91</v>
      </c>
      <c r="H87" s="110">
        <f>F87-G87</f>
        <v>8910627.370000001</v>
      </c>
      <c r="I87" s="111">
        <f>G87/F87</f>
        <v>0.61221344769896802</v>
      </c>
      <c r="J87" s="19">
        <f>SUM(J88:J91)</f>
        <v>2843522.95</v>
      </c>
      <c r="K87" s="19">
        <f>SUM(K88:K91)</f>
        <v>91501.84</v>
      </c>
      <c r="L87" s="132">
        <f t="shared" si="79"/>
        <v>0.1277309775138942</v>
      </c>
      <c r="M87" s="19">
        <f>K87+G87+J87</f>
        <v>17002572.699999999</v>
      </c>
      <c r="N87" s="133">
        <f>H87-K87</f>
        <v>8819125.5300000012</v>
      </c>
      <c r="O87" s="134">
        <f>M87/F87</f>
        <v>0.73994442521286219</v>
      </c>
      <c r="Q87" s="19">
        <f>SUM(Q88:Q91)</f>
        <v>0</v>
      </c>
      <c r="R87" s="19">
        <f>SUM(R88:R91)</f>
        <v>0</v>
      </c>
      <c r="S87" s="114">
        <f>+N87+C87+Q87+R87</f>
        <v>28641305.376000002</v>
      </c>
      <c r="T87" s="111">
        <f t="shared" ref="T87:T91" si="85">+M87/(Q87+F87+R87+C87)</f>
        <v>0.3972530753529056</v>
      </c>
      <c r="V87" s="7">
        <f>SUM(V88:V91)</f>
        <v>0</v>
      </c>
      <c r="W87" s="7">
        <f>SUM(W88:W91)</f>
        <v>0</v>
      </c>
      <c r="X87" s="7">
        <f>SUM(X88:X91)</f>
        <v>1770474.76</v>
      </c>
      <c r="Y87" s="45"/>
      <c r="Z87" s="7">
        <f>SUM(Z88:Z91)</f>
        <v>0</v>
      </c>
      <c r="AA87" s="7">
        <f>SUM(AA88:AA91)</f>
        <v>0</v>
      </c>
      <c r="AB87" s="7">
        <f>SUM(AB88:AB91)</f>
        <v>0</v>
      </c>
    </row>
    <row r="88" spans="1:31" s="90" customFormat="1" x14ac:dyDescent="0.25">
      <c r="A88" s="102" t="s">
        <v>31</v>
      </c>
      <c r="B88" s="159"/>
      <c r="C88" s="266">
        <f>+C72+C78</f>
        <v>-12106859.433999998</v>
      </c>
      <c r="D88" s="19">
        <f>+D72+D78</f>
        <v>722000</v>
      </c>
      <c r="E88" s="19">
        <f>+E72+E78</f>
        <v>8404270.2799999993</v>
      </c>
      <c r="F88" s="7">
        <f>D88+E88</f>
        <v>9126270.2799999993</v>
      </c>
      <c r="G88" s="266">
        <f>+G72+G78</f>
        <v>10166767.27</v>
      </c>
      <c r="H88" s="110">
        <f>F88-G88</f>
        <v>-1040496.9900000002</v>
      </c>
      <c r="I88" s="111">
        <f>G88/F88</f>
        <v>1.1140111960392214</v>
      </c>
      <c r="J88" s="19">
        <f>+J72+J78</f>
        <v>0</v>
      </c>
      <c r="K88" s="19">
        <f>+K72+K78</f>
        <v>1203.9000000000001</v>
      </c>
      <c r="L88" s="132">
        <f t="shared" si="79"/>
        <v>1.3191588272794394E-4</v>
      </c>
      <c r="M88" s="19">
        <f>K88+G88+J88</f>
        <v>10167971.17</v>
      </c>
      <c r="N88" s="133">
        <f>H88-K88-J88</f>
        <v>-1041700.8900000002</v>
      </c>
      <c r="O88" s="134">
        <f>M88/F88</f>
        <v>1.1141431119219494</v>
      </c>
      <c r="Q88" s="19">
        <f>+Q72+Q78</f>
        <v>0</v>
      </c>
      <c r="R88" s="19">
        <f>+R72+R78</f>
        <v>0</v>
      </c>
      <c r="S88" s="114">
        <f>+N88+C88+Q88+R88</f>
        <v>-13148560.323999999</v>
      </c>
      <c r="T88" s="111">
        <f t="shared" si="85"/>
        <v>-3.4113964201857265</v>
      </c>
      <c r="V88" s="7">
        <f>+V72+V78</f>
        <v>0</v>
      </c>
      <c r="W88" s="7">
        <f>+W72+W78</f>
        <v>0</v>
      </c>
      <c r="X88" s="7">
        <f>+X72+X78</f>
        <v>529000</v>
      </c>
      <c r="Y88" s="45"/>
      <c r="Z88" s="7">
        <f>+Z72+Z78</f>
        <v>0</v>
      </c>
      <c r="AA88" s="7">
        <f>+AA72+AA78</f>
        <v>0</v>
      </c>
      <c r="AB88" s="7">
        <f>+AB72+AB78</f>
        <v>0</v>
      </c>
    </row>
    <row r="89" spans="1:31" s="90" customFormat="1" x14ac:dyDescent="0.25">
      <c r="A89" s="102" t="s">
        <v>32</v>
      </c>
      <c r="B89" s="159"/>
      <c r="C89" s="266">
        <f>C79+C73+C84</f>
        <v>31929039.280000001</v>
      </c>
      <c r="D89" s="19">
        <f>D73+D79</f>
        <v>10203859</v>
      </c>
      <c r="E89" s="19">
        <f>E73+E79</f>
        <v>3648046</v>
      </c>
      <c r="F89" s="7">
        <f>D89+E89</f>
        <v>13851905</v>
      </c>
      <c r="G89" s="266">
        <f>G73+G79+G84</f>
        <v>3900780.64</v>
      </c>
      <c r="H89" s="110">
        <f>F89-G89</f>
        <v>9951124.3599999994</v>
      </c>
      <c r="I89" s="111">
        <f>G89/F89</f>
        <v>0.28160607800876486</v>
      </c>
      <c r="J89" s="19">
        <f>J73+J79+J84</f>
        <v>2843522.95</v>
      </c>
      <c r="K89" s="19">
        <f>K73+K79+K84</f>
        <v>90297.94</v>
      </c>
      <c r="L89" s="132">
        <f t="shared" si="79"/>
        <v>0.21179909117193629</v>
      </c>
      <c r="M89" s="19">
        <f t="shared" ref="M89:M91" si="86">K89+G89+J89</f>
        <v>6834601.5300000003</v>
      </c>
      <c r="N89" s="133">
        <f t="shared" ref="N89:N91" si="87">H89-K89-J89</f>
        <v>7017303.4699999997</v>
      </c>
      <c r="O89" s="134">
        <f>M89/F89</f>
        <v>0.49340516918070115</v>
      </c>
      <c r="Q89" s="19">
        <f>Q73+Q79</f>
        <v>0</v>
      </c>
      <c r="R89" s="19">
        <f>R73+R79</f>
        <v>0</v>
      </c>
      <c r="S89" s="114">
        <f t="shared" ref="S89:S91" si="88">+N89+C89+Q89+R89</f>
        <v>38946342.75</v>
      </c>
      <c r="T89" s="111">
        <f t="shared" si="85"/>
        <v>0.14928922147605819</v>
      </c>
      <c r="V89" s="7">
        <f>V73+V79</f>
        <v>0</v>
      </c>
      <c r="W89" s="7">
        <f>W73+W79</f>
        <v>0</v>
      </c>
      <c r="X89" s="7">
        <f>X73+X79</f>
        <v>1241474.76</v>
      </c>
      <c r="Y89" s="45"/>
      <c r="Z89" s="7">
        <f>Z73+Z79</f>
        <v>0</v>
      </c>
      <c r="AA89" s="7">
        <f>AA73+AA79</f>
        <v>0</v>
      </c>
      <c r="AB89" s="7">
        <f>AB73+AB79</f>
        <v>0</v>
      </c>
    </row>
    <row r="90" spans="1:31" s="90" customFormat="1" hidden="1" x14ac:dyDescent="0.25">
      <c r="A90" s="102" t="s">
        <v>53</v>
      </c>
      <c r="B90" s="159"/>
      <c r="C90" s="19">
        <f>C74</f>
        <v>0</v>
      </c>
      <c r="D90" s="19">
        <f>D74</f>
        <v>0</v>
      </c>
      <c r="E90" s="19">
        <f>E74</f>
        <v>0</v>
      </c>
      <c r="F90" s="7">
        <f>D90+E90</f>
        <v>0</v>
      </c>
      <c r="G90" s="266">
        <f>G74</f>
        <v>0</v>
      </c>
      <c r="H90" s="110">
        <f>F90-G90</f>
        <v>0</v>
      </c>
      <c r="I90" s="111" t="e">
        <f>G90/F90</f>
        <v>#DIV/0!</v>
      </c>
      <c r="J90" s="19">
        <f>J74</f>
        <v>0</v>
      </c>
      <c r="K90" s="19">
        <f>K74</f>
        <v>0</v>
      </c>
      <c r="L90" s="132" t="e">
        <f t="shared" si="79"/>
        <v>#DIV/0!</v>
      </c>
      <c r="M90" s="19">
        <f t="shared" si="86"/>
        <v>0</v>
      </c>
      <c r="N90" s="133">
        <f t="shared" si="87"/>
        <v>0</v>
      </c>
      <c r="O90" s="134" t="e">
        <f>M90/F90</f>
        <v>#DIV/0!</v>
      </c>
      <c r="Q90" s="19">
        <f>Q74</f>
        <v>0</v>
      </c>
      <c r="R90" s="19">
        <f>R74</f>
        <v>0</v>
      </c>
      <c r="S90" s="114">
        <f t="shared" si="88"/>
        <v>0</v>
      </c>
      <c r="T90" s="111" t="e">
        <f t="shared" si="85"/>
        <v>#DIV/0!</v>
      </c>
      <c r="V90" s="7">
        <f>V74</f>
        <v>0</v>
      </c>
      <c r="W90" s="7">
        <f>W74</f>
        <v>0</v>
      </c>
      <c r="X90" s="7">
        <f>X74</f>
        <v>0</v>
      </c>
      <c r="Y90" s="45"/>
      <c r="Z90" s="7">
        <f>Z74</f>
        <v>0</v>
      </c>
      <c r="AA90" s="7">
        <f>AA74</f>
        <v>0</v>
      </c>
      <c r="AB90" s="7">
        <f>AB74</f>
        <v>0</v>
      </c>
    </row>
    <row r="91" spans="1:31" s="90" customFormat="1" hidden="1" x14ac:dyDescent="0.25">
      <c r="A91" s="102" t="s">
        <v>33</v>
      </c>
      <c r="B91" s="159"/>
      <c r="C91" s="19">
        <f>C75+C80</f>
        <v>0</v>
      </c>
      <c r="D91" s="19">
        <f>D75+D80</f>
        <v>0</v>
      </c>
      <c r="E91" s="19">
        <f>E75+E80</f>
        <v>0</v>
      </c>
      <c r="F91" s="7">
        <f>D91+E91</f>
        <v>0</v>
      </c>
      <c r="G91" s="266">
        <f>G75+G80</f>
        <v>0</v>
      </c>
      <c r="H91" s="110">
        <f>F91-G91</f>
        <v>0</v>
      </c>
      <c r="I91" s="111" t="e">
        <f>G91/F91</f>
        <v>#DIV/0!</v>
      </c>
      <c r="J91" s="19">
        <f>J75+J80</f>
        <v>0</v>
      </c>
      <c r="K91" s="19">
        <f>K75+K80</f>
        <v>0</v>
      </c>
      <c r="L91" s="132" t="e">
        <f t="shared" si="79"/>
        <v>#DIV/0!</v>
      </c>
      <c r="M91" s="19">
        <f t="shared" si="86"/>
        <v>0</v>
      </c>
      <c r="N91" s="133">
        <f t="shared" si="87"/>
        <v>0</v>
      </c>
      <c r="O91" s="134" t="e">
        <f>M91/F91</f>
        <v>#DIV/0!</v>
      </c>
      <c r="Q91" s="19">
        <f>Q75+Q80</f>
        <v>0</v>
      </c>
      <c r="R91" s="19">
        <f>R75+R80</f>
        <v>0</v>
      </c>
      <c r="S91" s="114">
        <f t="shared" si="88"/>
        <v>0</v>
      </c>
      <c r="T91" s="111" t="e">
        <f t="shared" si="85"/>
        <v>#DIV/0!</v>
      </c>
      <c r="V91" s="7">
        <f>V75+V80</f>
        <v>0</v>
      </c>
      <c r="W91" s="7">
        <f>W75+W80</f>
        <v>0</v>
      </c>
      <c r="X91" s="7">
        <f>X75+X80</f>
        <v>0</v>
      </c>
      <c r="Y91" s="45"/>
      <c r="Z91" s="7">
        <f>Z75+Z80</f>
        <v>0</v>
      </c>
      <c r="AA91" s="7">
        <f>AA75+AA80</f>
        <v>0</v>
      </c>
      <c r="AB91" s="7">
        <f>AB75+AB80</f>
        <v>0</v>
      </c>
    </row>
    <row r="92" spans="1:31" x14ac:dyDescent="0.25">
      <c r="A92" s="124"/>
      <c r="B92" s="160"/>
      <c r="C92" s="18"/>
      <c r="D92" s="18"/>
      <c r="E92" s="18"/>
      <c r="F92" s="6"/>
      <c r="G92" s="219"/>
      <c r="H92" s="18"/>
      <c r="I92" s="103"/>
      <c r="J92" s="104"/>
      <c r="K92" s="105"/>
      <c r="L92" s="103"/>
      <c r="M92" s="18"/>
      <c r="N92" s="20"/>
      <c r="O92" s="106"/>
      <c r="Q92" s="18"/>
      <c r="R92" s="18"/>
      <c r="S92" s="105"/>
      <c r="T92" s="108"/>
      <c r="V92" s="6"/>
      <c r="W92" s="6"/>
      <c r="X92" s="6"/>
      <c r="Y92" s="51"/>
      <c r="Z92" s="6"/>
      <c r="AA92" s="6"/>
      <c r="AB92" s="6"/>
    </row>
    <row r="93" spans="1:31" ht="30" x14ac:dyDescent="0.25">
      <c r="A93" s="136" t="s">
        <v>57</v>
      </c>
      <c r="B93" s="160"/>
      <c r="C93" s="18"/>
      <c r="D93" s="18"/>
      <c r="E93" s="18"/>
      <c r="F93" s="6"/>
      <c r="G93" s="219"/>
      <c r="H93" s="18"/>
      <c r="I93" s="103"/>
      <c r="J93" s="104"/>
      <c r="K93" s="105"/>
      <c r="L93" s="103"/>
      <c r="M93" s="18"/>
      <c r="N93" s="20"/>
      <c r="O93" s="106"/>
      <c r="Q93" s="18"/>
      <c r="R93" s="18"/>
      <c r="S93" s="105"/>
      <c r="T93" s="108"/>
      <c r="V93" s="6"/>
      <c r="W93" s="6"/>
      <c r="X93" s="6"/>
      <c r="Y93" s="51"/>
      <c r="Z93" s="6"/>
      <c r="AA93" s="6"/>
      <c r="AB93" s="6"/>
    </row>
    <row r="94" spans="1:31" x14ac:dyDescent="0.25">
      <c r="A94" s="124"/>
      <c r="B94" s="160"/>
      <c r="C94" s="18"/>
      <c r="D94" s="18"/>
      <c r="E94" s="18"/>
      <c r="F94" s="6"/>
      <c r="G94" s="219"/>
      <c r="H94" s="18"/>
      <c r="I94" s="103"/>
      <c r="J94" s="104"/>
      <c r="K94" s="105"/>
      <c r="L94" s="103"/>
      <c r="M94" s="18"/>
      <c r="N94" s="20"/>
      <c r="O94" s="106"/>
      <c r="Q94" s="18"/>
      <c r="R94" s="18"/>
      <c r="S94" s="105"/>
      <c r="T94" s="108"/>
      <c r="V94" s="6"/>
      <c r="W94" s="6"/>
      <c r="X94" s="6"/>
      <c r="Y94" s="51"/>
      <c r="Z94" s="6"/>
      <c r="AA94" s="6"/>
      <c r="AB94" s="6"/>
    </row>
    <row r="95" spans="1:31" x14ac:dyDescent="0.25">
      <c r="A95" s="102" t="s">
        <v>58</v>
      </c>
      <c r="B95" s="159"/>
      <c r="C95" s="18"/>
      <c r="D95" s="18"/>
      <c r="E95" s="18"/>
      <c r="F95" s="6"/>
      <c r="G95" s="219"/>
      <c r="H95" s="18"/>
      <c r="I95" s="103"/>
      <c r="J95" s="104"/>
      <c r="K95" s="105"/>
      <c r="L95" s="103"/>
      <c r="M95" s="18"/>
      <c r="N95" s="20"/>
      <c r="O95" s="106"/>
      <c r="Q95" s="18"/>
      <c r="R95" s="18"/>
      <c r="S95" s="105"/>
      <c r="T95" s="108"/>
      <c r="V95" s="6"/>
      <c r="W95" s="6"/>
      <c r="X95" s="6"/>
      <c r="Y95" s="51"/>
      <c r="Z95" s="6"/>
      <c r="AA95" s="6"/>
      <c r="AB95" s="6"/>
    </row>
    <row r="96" spans="1:31" x14ac:dyDescent="0.25">
      <c r="A96" s="102"/>
      <c r="B96" s="159"/>
      <c r="C96" s="18"/>
      <c r="D96" s="18"/>
      <c r="E96" s="18"/>
      <c r="F96" s="6"/>
      <c r="G96" s="219"/>
      <c r="H96" s="18"/>
      <c r="I96" s="103"/>
      <c r="J96" s="104"/>
      <c r="K96" s="105"/>
      <c r="L96" s="103"/>
      <c r="M96" s="18"/>
      <c r="N96" s="20"/>
      <c r="O96" s="106"/>
      <c r="Q96" s="18"/>
      <c r="R96" s="18"/>
      <c r="S96" s="105"/>
      <c r="T96" s="108"/>
      <c r="V96" s="6"/>
      <c r="W96" s="6"/>
      <c r="X96" s="6"/>
      <c r="Y96" s="51"/>
      <c r="Z96" s="6"/>
      <c r="AA96" s="6"/>
      <c r="AB96" s="6"/>
    </row>
    <row r="97" spans="1:28" x14ac:dyDescent="0.25">
      <c r="A97" s="102" t="s">
        <v>59</v>
      </c>
      <c r="B97" s="159"/>
      <c r="C97" s="18"/>
      <c r="D97" s="18"/>
      <c r="E97" s="18"/>
      <c r="F97" s="6"/>
      <c r="G97" s="219"/>
      <c r="H97" s="18"/>
      <c r="I97" s="103"/>
      <c r="J97" s="104"/>
      <c r="K97" s="105"/>
      <c r="L97" s="103"/>
      <c r="M97" s="18"/>
      <c r="N97" s="20"/>
      <c r="O97" s="106"/>
      <c r="Q97" s="18"/>
      <c r="R97" s="18"/>
      <c r="S97" s="105"/>
      <c r="T97" s="108"/>
      <c r="V97" s="6"/>
      <c r="W97" s="6"/>
      <c r="X97" s="6"/>
      <c r="Y97" s="51"/>
      <c r="Z97" s="6"/>
      <c r="AA97" s="6"/>
      <c r="AB97" s="6"/>
    </row>
    <row r="98" spans="1:28" x14ac:dyDescent="0.25">
      <c r="A98" s="102"/>
      <c r="B98" s="159"/>
      <c r="C98" s="18"/>
      <c r="D98" s="18"/>
      <c r="E98" s="18"/>
      <c r="F98" s="6"/>
      <c r="G98" s="219"/>
      <c r="H98" s="18"/>
      <c r="I98" s="103"/>
      <c r="J98" s="104"/>
      <c r="K98" s="105"/>
      <c r="L98" s="103"/>
      <c r="M98" s="18"/>
      <c r="N98" s="20"/>
      <c r="O98" s="106"/>
      <c r="Q98" s="18"/>
      <c r="R98" s="18"/>
      <c r="S98" s="105"/>
      <c r="T98" s="108"/>
      <c r="V98" s="6"/>
      <c r="W98" s="6"/>
      <c r="X98" s="6"/>
      <c r="Y98" s="51"/>
      <c r="Z98" s="6"/>
      <c r="AA98" s="6"/>
      <c r="AB98" s="6"/>
    </row>
    <row r="99" spans="1:28" ht="30" x14ac:dyDescent="0.25">
      <c r="A99" s="261" t="s">
        <v>60</v>
      </c>
      <c r="B99" s="270" t="s">
        <v>61</v>
      </c>
      <c r="C99" s="19">
        <f>SUM(C100:C102)</f>
        <v>1799303.9500000007</v>
      </c>
      <c r="D99" s="110">
        <f>SUM(D100:D102)</f>
        <v>3896720</v>
      </c>
      <c r="E99" s="110">
        <f>SUM(E100:E102)</f>
        <v>0</v>
      </c>
      <c r="F99" s="56">
        <f>D99+E99</f>
        <v>3896720</v>
      </c>
      <c r="G99" s="265">
        <f>SUM(G100:G102)</f>
        <v>3201983.1999999993</v>
      </c>
      <c r="H99" s="110">
        <f>F99-G99</f>
        <v>694736.80000000075</v>
      </c>
      <c r="I99" s="111">
        <f>G99/F99</f>
        <v>0.82171241454351329</v>
      </c>
      <c r="J99" s="110">
        <f>SUM(J100:J102)</f>
        <v>1429.07</v>
      </c>
      <c r="K99" s="110">
        <f>SUM(K100:K102)</f>
        <v>11928.27</v>
      </c>
      <c r="L99" s="111">
        <f>(K99+J99)/F99</f>
        <v>3.4278418772711408E-3</v>
      </c>
      <c r="M99" s="110">
        <f>K99+G99+J99</f>
        <v>3215340.5399999991</v>
      </c>
      <c r="N99" s="112">
        <f>H99-K99-J99</f>
        <v>681379.46000000078</v>
      </c>
      <c r="O99" s="111">
        <f>M99/F99</f>
        <v>0.82514025642078448</v>
      </c>
      <c r="P99" s="113"/>
      <c r="Q99" s="110">
        <f>SUM(Q100:Q102)</f>
        <v>0</v>
      </c>
      <c r="R99" s="110">
        <f>SUM(R100:R102)</f>
        <v>0</v>
      </c>
      <c r="S99" s="114">
        <f>+N99+C99+Q99+R99</f>
        <v>2480683.4100000015</v>
      </c>
      <c r="T99" s="111">
        <f>+M99/(Q99+F99+R99+C99)</f>
        <v>0.56448859208185009</v>
      </c>
      <c r="V99" s="7">
        <f>SUM(V100:V102)</f>
        <v>0</v>
      </c>
      <c r="W99" s="7">
        <f>SUM(W100:W102)</f>
        <v>0</v>
      </c>
      <c r="X99" s="7">
        <f>SUM(X100:X102)</f>
        <v>3612250.54</v>
      </c>
      <c r="Y99" s="51"/>
      <c r="Z99" s="7">
        <f>SUM(Z100:Z102)</f>
        <v>0</v>
      </c>
      <c r="AA99" s="7">
        <f>SUM(AA100:AA102)</f>
        <v>0</v>
      </c>
      <c r="AB99" s="7">
        <f>SUM(AB100:AB102)</f>
        <v>0</v>
      </c>
    </row>
    <row r="100" spans="1:28" s="123" customFormat="1" ht="12.75" x14ac:dyDescent="0.2">
      <c r="A100" s="262" t="s">
        <v>31</v>
      </c>
      <c r="B100" s="271"/>
      <c r="C100" s="89">
        <f>April!N99+May!N99</f>
        <v>-2675171.9899999998</v>
      </c>
      <c r="D100" s="89">
        <v>1176000</v>
      </c>
      <c r="E100" s="89"/>
      <c r="F100" s="8">
        <f>D100+E100</f>
        <v>1176000</v>
      </c>
      <c r="G100" s="214">
        <v>1100242.27</v>
      </c>
      <c r="H100" s="89">
        <f>F100-G100</f>
        <v>75757.729999999981</v>
      </c>
      <c r="I100" s="116">
        <f>G100/F100</f>
        <v>0.93558016156462587</v>
      </c>
      <c r="J100" s="117"/>
      <c r="K100" s="118">
        <v>7128.27</v>
      </c>
      <c r="L100" s="116">
        <f>(K100+J100)/F100</f>
        <v>6.0614540816326537E-3</v>
      </c>
      <c r="M100" s="89">
        <f>K100+G100+J100</f>
        <v>1107370.54</v>
      </c>
      <c r="N100" s="89">
        <f>H100-K100-J100</f>
        <v>68629.459999999977</v>
      </c>
      <c r="O100" s="119">
        <f>M100/F100</f>
        <v>0.94164161564625859</v>
      </c>
      <c r="P100" s="120"/>
      <c r="Q100" s="89"/>
      <c r="R100" s="89"/>
      <c r="S100" s="121">
        <f>+N100+C100+Q100+R100</f>
        <v>-2606542.5299999998</v>
      </c>
      <c r="T100" s="122">
        <f t="shared" ref="T100:T102" si="89">+M100/(Q100+F100+R100+C100)</f>
        <v>-0.73865476902353289</v>
      </c>
      <c r="V100" s="8"/>
      <c r="W100" s="8"/>
      <c r="X100" s="8">
        <f>804000+57000</f>
        <v>861000</v>
      </c>
      <c r="Y100" s="67"/>
      <c r="Z100" s="8"/>
      <c r="AA100" s="8"/>
      <c r="AB100" s="8"/>
    </row>
    <row r="101" spans="1:28" s="123" customFormat="1" ht="12.75" x14ac:dyDescent="0.2">
      <c r="A101" s="262" t="s">
        <v>32</v>
      </c>
      <c r="B101" s="271"/>
      <c r="C101" s="89">
        <f>April!N100+May!N100</f>
        <v>4474475.9400000004</v>
      </c>
      <c r="D101" s="89">
        <v>2720720</v>
      </c>
      <c r="E101" s="89"/>
      <c r="F101" s="8">
        <f t="shared" ref="F101:F102" si="90">D101+E101</f>
        <v>2720720</v>
      </c>
      <c r="G101" s="214">
        <v>2101740.9299999992</v>
      </c>
      <c r="H101" s="89">
        <f>F101-G101</f>
        <v>618979.07000000076</v>
      </c>
      <c r="I101" s="116">
        <f>G101/F101</f>
        <v>0.77249438751506927</v>
      </c>
      <c r="J101" s="117">
        <v>1429.07</v>
      </c>
      <c r="K101" s="118">
        <v>4800</v>
      </c>
      <c r="L101" s="116">
        <f t="shared" ref="L101:L102" si="91">(K101+J101)/F101</f>
        <v>2.2894932223823106E-3</v>
      </c>
      <c r="M101" s="89">
        <f t="shared" ref="M101:M102" si="92">K101+G101+J101</f>
        <v>2107969.9999999991</v>
      </c>
      <c r="N101" s="89">
        <f t="shared" ref="N101:N102" si="93">H101-K101-J101</f>
        <v>612750.00000000081</v>
      </c>
      <c r="O101" s="119">
        <f>M101/F101</f>
        <v>0.77478388073745152</v>
      </c>
      <c r="P101" s="120"/>
      <c r="Q101" s="89"/>
      <c r="R101" s="89"/>
      <c r="S101" s="121">
        <f t="shared" ref="S101:S102" si="94">+N101+C101+Q101+R101</f>
        <v>5087225.9400000013</v>
      </c>
      <c r="T101" s="122">
        <f t="shared" si="89"/>
        <v>0.29296908903915114</v>
      </c>
      <c r="V101" s="8"/>
      <c r="W101" s="8"/>
      <c r="X101" s="8">
        <v>2751250.54</v>
      </c>
      <c r="Y101" s="67"/>
      <c r="Z101" s="8"/>
      <c r="AA101" s="8"/>
      <c r="AB101" s="8"/>
    </row>
    <row r="102" spans="1:28" s="123" customFormat="1" ht="12.75" hidden="1" x14ac:dyDescent="0.2">
      <c r="A102" s="262" t="s">
        <v>33</v>
      </c>
      <c r="B102" s="271"/>
      <c r="C102" s="89">
        <f>April!N101+May!N101</f>
        <v>0</v>
      </c>
      <c r="D102" s="89">
        <f t="shared" ref="D102" si="95">+X102+AB102</f>
        <v>0</v>
      </c>
      <c r="E102" s="89"/>
      <c r="F102" s="8">
        <f t="shared" si="90"/>
        <v>0</v>
      </c>
      <c r="G102" s="214"/>
      <c r="H102" s="89">
        <f>F102-G102</f>
        <v>0</v>
      </c>
      <c r="I102" s="116" t="e">
        <f>G102/F102</f>
        <v>#DIV/0!</v>
      </c>
      <c r="J102" s="117"/>
      <c r="K102" s="118"/>
      <c r="L102" s="116" t="e">
        <f t="shared" si="91"/>
        <v>#DIV/0!</v>
      </c>
      <c r="M102" s="89">
        <f t="shared" si="92"/>
        <v>0</v>
      </c>
      <c r="N102" s="89">
        <f t="shared" si="93"/>
        <v>0</v>
      </c>
      <c r="O102" s="119" t="e">
        <f>M102/F102</f>
        <v>#DIV/0!</v>
      </c>
      <c r="P102" s="120"/>
      <c r="Q102" s="89"/>
      <c r="R102" s="89"/>
      <c r="S102" s="121">
        <f t="shared" si="94"/>
        <v>0</v>
      </c>
      <c r="T102" s="122" t="e">
        <f t="shared" si="89"/>
        <v>#DIV/0!</v>
      </c>
      <c r="V102" s="8"/>
      <c r="W102" s="8"/>
      <c r="X102" s="8"/>
      <c r="Y102" s="67"/>
      <c r="Z102" s="8"/>
      <c r="AA102" s="8"/>
      <c r="AB102" s="8"/>
    </row>
    <row r="103" spans="1:28" x14ac:dyDescent="0.25">
      <c r="A103" s="124"/>
      <c r="B103" s="160"/>
      <c r="C103" s="18"/>
      <c r="D103" s="18"/>
      <c r="E103" s="18"/>
      <c r="F103" s="6"/>
      <c r="G103" s="219"/>
      <c r="H103" s="18"/>
      <c r="I103" s="103"/>
      <c r="J103" s="104"/>
      <c r="K103" s="105"/>
      <c r="L103" s="103"/>
      <c r="M103" s="18"/>
      <c r="N103" s="20"/>
      <c r="O103" s="106"/>
      <c r="Q103" s="18"/>
      <c r="R103" s="18"/>
      <c r="S103" s="105"/>
      <c r="T103" s="111" t="e">
        <f t="shared" ref="T103" si="96">+M103/(Q103+F103+R103+C103)</f>
        <v>#DIV/0!</v>
      </c>
      <c r="V103" s="6"/>
      <c r="W103" s="6"/>
      <c r="X103" s="6"/>
      <c r="Y103" s="51"/>
      <c r="Z103" s="6"/>
      <c r="AA103" s="6"/>
      <c r="AB103" s="6"/>
    </row>
    <row r="104" spans="1:28" x14ac:dyDescent="0.25">
      <c r="A104" s="102" t="s">
        <v>62</v>
      </c>
      <c r="B104" s="159"/>
      <c r="C104" s="18"/>
      <c r="D104" s="18"/>
      <c r="E104" s="18"/>
      <c r="F104" s="6"/>
      <c r="G104" s="219"/>
      <c r="H104" s="18"/>
      <c r="I104" s="103"/>
      <c r="J104" s="104"/>
      <c r="K104" s="105"/>
      <c r="L104" s="103"/>
      <c r="M104" s="18"/>
      <c r="N104" s="20"/>
      <c r="O104" s="106"/>
      <c r="Q104" s="18"/>
      <c r="R104" s="18"/>
      <c r="S104" s="105"/>
      <c r="T104" s="108"/>
      <c r="V104" s="6"/>
      <c r="W104" s="6"/>
      <c r="X104" s="6"/>
      <c r="Y104" s="51"/>
      <c r="Z104" s="6"/>
      <c r="AA104" s="6"/>
      <c r="AB104" s="6"/>
    </row>
    <row r="105" spans="1:28" x14ac:dyDescent="0.25">
      <c r="A105" s="102"/>
      <c r="B105" s="159"/>
      <c r="C105" s="18"/>
      <c r="D105" s="18"/>
      <c r="E105" s="18"/>
      <c r="F105" s="6"/>
      <c r="G105" s="219"/>
      <c r="H105" s="18"/>
      <c r="I105" s="103"/>
      <c r="J105" s="104"/>
      <c r="K105" s="105"/>
      <c r="L105" s="103"/>
      <c r="M105" s="18"/>
      <c r="N105" s="20"/>
      <c r="O105" s="106"/>
      <c r="Q105" s="18"/>
      <c r="R105" s="18"/>
      <c r="S105" s="105"/>
      <c r="T105" s="108"/>
      <c r="V105" s="6"/>
      <c r="W105" s="6"/>
      <c r="X105" s="6"/>
      <c r="Y105" s="51"/>
      <c r="Z105" s="6"/>
      <c r="AA105" s="6"/>
      <c r="AB105" s="6"/>
    </row>
    <row r="106" spans="1:28" x14ac:dyDescent="0.25">
      <c r="A106" s="109" t="s">
        <v>63</v>
      </c>
      <c r="B106" s="159" t="s">
        <v>64</v>
      </c>
      <c r="C106" s="19">
        <f>SUM(C107:C109)</f>
        <v>-4080488.03</v>
      </c>
      <c r="D106" s="110">
        <f>SUM(D107:D109)</f>
        <v>146340</v>
      </c>
      <c r="E106" s="110">
        <f>SUM(E107:E109)</f>
        <v>760406.33000000007</v>
      </c>
      <c r="F106" s="56">
        <f>D106+E106</f>
        <v>906746.33000000007</v>
      </c>
      <c r="G106" s="265">
        <f>SUM(G107:G109)</f>
        <v>253217.31</v>
      </c>
      <c r="H106" s="110">
        <f>F106-G106</f>
        <v>653529.02</v>
      </c>
      <c r="I106" s="111">
        <f>G106/F106</f>
        <v>0.27925926096662557</v>
      </c>
      <c r="J106" s="110">
        <f>SUM(J107:J109)</f>
        <v>312110.25</v>
      </c>
      <c r="K106" s="110">
        <f>SUM(K107:K109)</f>
        <v>4984634.79</v>
      </c>
      <c r="L106" s="111">
        <f>(K106+J106)/F106</f>
        <v>5.8414849498205301</v>
      </c>
      <c r="M106" s="110">
        <f>K106+G106+J106</f>
        <v>5549962.3499999996</v>
      </c>
      <c r="N106" s="112">
        <f>H106-K106-J106</f>
        <v>-4643216.0199999996</v>
      </c>
      <c r="O106" s="111">
        <f>M106/F106</f>
        <v>6.120744210787155</v>
      </c>
      <c r="P106" s="113"/>
      <c r="Q106" s="110">
        <f>SUM(Q107:Q109)</f>
        <v>0</v>
      </c>
      <c r="R106" s="110">
        <f>SUM(R107:R109)</f>
        <v>0</v>
      </c>
      <c r="S106" s="114">
        <f>+N106+C106+Q106+R106</f>
        <v>-8723704.0499999989</v>
      </c>
      <c r="T106" s="111">
        <f>+M106/(Q106+F106+R106+C106)</f>
        <v>-1.748712678791724</v>
      </c>
      <c r="V106" s="7">
        <f>SUM(V107:V109)</f>
        <v>0</v>
      </c>
      <c r="W106" s="7">
        <f>SUM(W107:W109)</f>
        <v>0</v>
      </c>
      <c r="X106" s="7">
        <f>SUM(X107:X109)</f>
        <v>8239787.5199999996</v>
      </c>
      <c r="Y106" s="51"/>
      <c r="Z106" s="7">
        <f>SUM(Z107:Z109)</f>
        <v>0</v>
      </c>
      <c r="AA106" s="7">
        <f>SUM(AA107:AA109)</f>
        <v>0</v>
      </c>
      <c r="AB106" s="7">
        <f>SUM(AB107:AB109)</f>
        <v>0</v>
      </c>
    </row>
    <row r="107" spans="1:28" s="123" customFormat="1" ht="12.75" hidden="1" x14ac:dyDescent="0.2">
      <c r="A107" s="115" t="s">
        <v>31</v>
      </c>
      <c r="B107" s="160"/>
      <c r="C107" s="89">
        <f>April!N106+May!N106</f>
        <v>0</v>
      </c>
      <c r="D107" s="89">
        <f>+X107+AB107</f>
        <v>0</v>
      </c>
      <c r="E107" s="89"/>
      <c r="F107" s="8">
        <f>D107+E107</f>
        <v>0</v>
      </c>
      <c r="G107" s="214"/>
      <c r="H107" s="89">
        <f>F107-G107</f>
        <v>0</v>
      </c>
      <c r="I107" s="116" t="e">
        <f>G107/F107</f>
        <v>#DIV/0!</v>
      </c>
      <c r="J107" s="117"/>
      <c r="K107" s="118"/>
      <c r="L107" s="116" t="e">
        <f>(K107+J107)/F107</f>
        <v>#DIV/0!</v>
      </c>
      <c r="M107" s="89">
        <f>K107+G107+J107</f>
        <v>0</v>
      </c>
      <c r="N107" s="89">
        <f>H107-K107-J107</f>
        <v>0</v>
      </c>
      <c r="O107" s="119" t="e">
        <f>M107/F107</f>
        <v>#DIV/0!</v>
      </c>
      <c r="P107" s="120"/>
      <c r="Q107" s="89"/>
      <c r="R107" s="89"/>
      <c r="S107" s="121">
        <f>+N107+C107+Q107+R107</f>
        <v>0</v>
      </c>
      <c r="T107" s="122" t="e">
        <f t="shared" ref="T107:T109" si="97">+M107/(Q107+F107+R107+C107)</f>
        <v>#DIV/0!</v>
      </c>
      <c r="V107" s="8"/>
      <c r="W107" s="8"/>
      <c r="X107" s="8"/>
      <c r="Y107" s="67"/>
      <c r="Z107" s="8"/>
      <c r="AA107" s="8"/>
      <c r="AB107" s="8"/>
    </row>
    <row r="108" spans="1:28" s="123" customFormat="1" ht="12.75" x14ac:dyDescent="0.2">
      <c r="A108" s="115" t="s">
        <v>32</v>
      </c>
      <c r="B108" s="160"/>
      <c r="C108" s="89">
        <f>April!N107+May!N107</f>
        <v>-4080488.03</v>
      </c>
      <c r="D108" s="89">
        <v>146340</v>
      </c>
      <c r="E108" s="253">
        <v>405073</v>
      </c>
      <c r="F108" s="8">
        <f t="shared" ref="F108:F109" si="98">D108+E108</f>
        <v>551413</v>
      </c>
      <c r="G108" s="214">
        <v>253217.31</v>
      </c>
      <c r="H108" s="89">
        <f>F108-G108</f>
        <v>298195.69</v>
      </c>
      <c r="I108" s="116">
        <f>G108/F108</f>
        <v>0.45921534312756501</v>
      </c>
      <c r="J108" s="117">
        <v>312110.25</v>
      </c>
      <c r="K108" s="118">
        <v>4984634.79</v>
      </c>
      <c r="L108" s="116">
        <f t="shared" ref="L108:L109" si="99">(K108+J108)/F108</f>
        <v>9.6057674374742703</v>
      </c>
      <c r="M108" s="89">
        <f t="shared" ref="M108:M109" si="100">K108+G108+J108</f>
        <v>5549962.3499999996</v>
      </c>
      <c r="N108" s="89">
        <f t="shared" ref="N108:N109" si="101">H108-K108-J108</f>
        <v>-4998549.3499999996</v>
      </c>
      <c r="O108" s="119">
        <f>M108/F108</f>
        <v>10.064982780601834</v>
      </c>
      <c r="P108" s="120"/>
      <c r="Q108" s="89"/>
      <c r="R108" s="89"/>
      <c r="S108" s="121">
        <f t="shared" ref="S108:S109" si="102">+N108+C108+Q108+R108</f>
        <v>-9079037.379999999</v>
      </c>
      <c r="T108" s="122">
        <f t="shared" si="97"/>
        <v>-1.5726393751396099</v>
      </c>
      <c r="V108" s="8"/>
      <c r="W108" s="8"/>
      <c r="X108" s="8">
        <v>8239787.5199999996</v>
      </c>
      <c r="Y108" s="67"/>
      <c r="Z108" s="8"/>
      <c r="AA108" s="8"/>
      <c r="AB108" s="8"/>
    </row>
    <row r="109" spans="1:28" s="123" customFormat="1" ht="12.75" hidden="1" x14ac:dyDescent="0.2">
      <c r="A109" s="115" t="s">
        <v>33</v>
      </c>
      <c r="B109" s="160"/>
      <c r="C109" s="89">
        <f>April!N108+May!N108</f>
        <v>0</v>
      </c>
      <c r="D109" s="89">
        <f t="shared" ref="D109" si="103">+X109+AB109</f>
        <v>0</v>
      </c>
      <c r="E109" s="253">
        <v>355333.33</v>
      </c>
      <c r="F109" s="8">
        <f t="shared" si="98"/>
        <v>355333.33</v>
      </c>
      <c r="G109" s="214"/>
      <c r="H109" s="89">
        <f>F109-G109</f>
        <v>355333.33</v>
      </c>
      <c r="I109" s="116">
        <f>G109/F109</f>
        <v>0</v>
      </c>
      <c r="J109" s="117"/>
      <c r="K109" s="118"/>
      <c r="L109" s="116">
        <f t="shared" si="99"/>
        <v>0</v>
      </c>
      <c r="M109" s="89">
        <f t="shared" si="100"/>
        <v>0</v>
      </c>
      <c r="N109" s="89">
        <f t="shared" si="101"/>
        <v>355333.33</v>
      </c>
      <c r="O109" s="119">
        <f>M109/F109</f>
        <v>0</v>
      </c>
      <c r="P109" s="120"/>
      <c r="Q109" s="89"/>
      <c r="R109" s="89"/>
      <c r="S109" s="121">
        <f t="shared" si="102"/>
        <v>355333.33</v>
      </c>
      <c r="T109" s="122">
        <f t="shared" si="97"/>
        <v>0</v>
      </c>
      <c r="V109" s="8"/>
      <c r="W109" s="8"/>
      <c r="X109" s="8"/>
      <c r="Y109" s="67"/>
      <c r="Z109" s="8"/>
      <c r="AA109" s="8"/>
      <c r="AB109" s="8"/>
    </row>
    <row r="110" spans="1:28" x14ac:dyDescent="0.25">
      <c r="A110" s="124"/>
      <c r="B110" s="160"/>
      <c r="C110" s="18"/>
      <c r="D110" s="18"/>
      <c r="E110" s="18"/>
      <c r="F110" s="6"/>
      <c r="G110" s="219"/>
      <c r="H110" s="18"/>
      <c r="I110" s="103"/>
      <c r="J110" s="104"/>
      <c r="K110" s="105"/>
      <c r="L110" s="103"/>
      <c r="M110" s="18"/>
      <c r="N110" s="20"/>
      <c r="O110" s="106"/>
      <c r="Q110" s="18"/>
      <c r="R110" s="18"/>
      <c r="S110" s="105"/>
      <c r="T110" s="108"/>
      <c r="V110" s="6"/>
      <c r="W110" s="6"/>
      <c r="X110" s="6"/>
      <c r="Y110" s="51"/>
      <c r="Z110" s="6"/>
      <c r="AA110" s="6"/>
      <c r="AB110" s="6"/>
    </row>
    <row r="111" spans="1:28" ht="30" x14ac:dyDescent="0.25">
      <c r="A111" s="136" t="s">
        <v>65</v>
      </c>
      <c r="B111" s="159"/>
      <c r="C111" s="18"/>
      <c r="D111" s="18"/>
      <c r="E111" s="18"/>
      <c r="F111" s="6"/>
      <c r="G111" s="219"/>
      <c r="H111" s="18"/>
      <c r="I111" s="103"/>
      <c r="J111" s="104"/>
      <c r="K111" s="105"/>
      <c r="L111" s="103"/>
      <c r="M111" s="18"/>
      <c r="N111" s="20"/>
      <c r="O111" s="106"/>
      <c r="Q111" s="18"/>
      <c r="R111" s="18"/>
      <c r="S111" s="105"/>
      <c r="T111" s="108"/>
      <c r="V111" s="6"/>
      <c r="W111" s="6"/>
      <c r="X111" s="6"/>
      <c r="Y111" s="51"/>
      <c r="Z111" s="6"/>
      <c r="AA111" s="6"/>
      <c r="AB111" s="6"/>
    </row>
    <row r="112" spans="1:28" x14ac:dyDescent="0.25">
      <c r="A112" s="102"/>
      <c r="B112" s="159"/>
      <c r="C112" s="18"/>
      <c r="D112" s="18"/>
      <c r="E112" s="18"/>
      <c r="F112" s="6"/>
      <c r="G112" s="219"/>
      <c r="H112" s="18"/>
      <c r="I112" s="103"/>
      <c r="J112" s="104"/>
      <c r="K112" s="105"/>
      <c r="L112" s="103"/>
      <c r="M112" s="18"/>
      <c r="N112" s="20"/>
      <c r="O112" s="106"/>
      <c r="Q112" s="18"/>
      <c r="R112" s="18"/>
      <c r="S112" s="105"/>
      <c r="T112" s="108"/>
      <c r="V112" s="6"/>
      <c r="W112" s="6"/>
      <c r="X112" s="6"/>
      <c r="Y112" s="51"/>
      <c r="Z112" s="6"/>
      <c r="AA112" s="6"/>
      <c r="AB112" s="6"/>
    </row>
    <row r="113" spans="1:28" ht="30" x14ac:dyDescent="0.25">
      <c r="A113" s="109" t="s">
        <v>66</v>
      </c>
      <c r="B113" s="159" t="s">
        <v>67</v>
      </c>
      <c r="C113" s="19">
        <f>SUM(C114:C117)</f>
        <v>-1033559.7399999989</v>
      </c>
      <c r="D113" s="110">
        <f>SUM(D114:D117)</f>
        <v>3259222</v>
      </c>
      <c r="E113" s="110">
        <f>SUM(E114:E117)</f>
        <v>0</v>
      </c>
      <c r="F113" s="56">
        <f>D113+E113</f>
        <v>3259222</v>
      </c>
      <c r="G113" s="265">
        <f>SUM(G114:G117)</f>
        <v>2715782.4400000004</v>
      </c>
      <c r="H113" s="110">
        <f>F113-G113</f>
        <v>543439.55999999959</v>
      </c>
      <c r="I113" s="111">
        <f>G113/F113</f>
        <v>0.83326095614229423</v>
      </c>
      <c r="J113" s="110">
        <f>SUM(J114:J117)</f>
        <v>61146.17</v>
      </c>
      <c r="K113" s="110">
        <f>SUM(K114:K117)</f>
        <v>36827.64</v>
      </c>
      <c r="L113" s="111">
        <f>(K113+J113)/F113</f>
        <v>3.0060489896054948E-2</v>
      </c>
      <c r="M113" s="110">
        <f>K113+G113+J113</f>
        <v>2813756.2500000005</v>
      </c>
      <c r="N113" s="112">
        <f>H113-K113-J113</f>
        <v>445465.74999999959</v>
      </c>
      <c r="O113" s="111">
        <f>M113/F113</f>
        <v>0.86332144603834915</v>
      </c>
      <c r="P113" s="113"/>
      <c r="Q113" s="110">
        <f>SUM(Q114:Q116)</f>
        <v>0</v>
      </c>
      <c r="R113" s="110">
        <f>SUM(R114:R116)</f>
        <v>0</v>
      </c>
      <c r="S113" s="114">
        <f>+N113+C113+Q113+R113</f>
        <v>-588093.98999999929</v>
      </c>
      <c r="T113" s="111">
        <f>+M113/(Q113+F113+R113+C113)</f>
        <v>1.2642332579247666</v>
      </c>
      <c r="V113" s="7">
        <f>SUM(V114:V117)</f>
        <v>0</v>
      </c>
      <c r="W113" s="7">
        <f>SUM(W114:W117)</f>
        <v>0</v>
      </c>
      <c r="X113" s="7">
        <f>SUM(X114:X117)</f>
        <v>2064717.02</v>
      </c>
      <c r="Y113" s="51"/>
      <c r="Z113" s="7">
        <f>SUM(Z114:Z117)</f>
        <v>0</v>
      </c>
      <c r="AA113" s="7">
        <f>SUM(AA114:AA117)</f>
        <v>0</v>
      </c>
      <c r="AB113" s="7">
        <f>SUM(AB114:AB117)</f>
        <v>0</v>
      </c>
    </row>
    <row r="114" spans="1:28" s="123" customFormat="1" ht="12.75" x14ac:dyDescent="0.2">
      <c r="A114" s="115" t="s">
        <v>31</v>
      </c>
      <c r="B114" s="160"/>
      <c r="C114" s="89">
        <f>April!N113+May!N113</f>
        <v>-116245.07999999999</v>
      </c>
      <c r="D114" s="89">
        <v>93000</v>
      </c>
      <c r="E114" s="89"/>
      <c r="F114" s="8">
        <f>D114+E114</f>
        <v>93000</v>
      </c>
      <c r="G114" s="214">
        <v>93550.22</v>
      </c>
      <c r="H114" s="89">
        <f>F114-G114</f>
        <v>-550.22000000000116</v>
      </c>
      <c r="I114" s="116">
        <f>G114/F114</f>
        <v>1.0059163440860215</v>
      </c>
      <c r="J114" s="117"/>
      <c r="K114" s="118"/>
      <c r="L114" s="116">
        <f>(K114+J114)/F114</f>
        <v>0</v>
      </c>
      <c r="M114" s="89">
        <f>K114+G114+J114</f>
        <v>93550.22</v>
      </c>
      <c r="N114" s="89">
        <f>H114-K114-J114</f>
        <v>-550.22000000000116</v>
      </c>
      <c r="O114" s="119">
        <f>M114/F114</f>
        <v>1.0059163440860215</v>
      </c>
      <c r="P114" s="120"/>
      <c r="Q114" s="89"/>
      <c r="R114" s="89"/>
      <c r="S114" s="121">
        <f>+N114+C114+Q114+R114</f>
        <v>-116795.29999999999</v>
      </c>
      <c r="T114" s="122">
        <f t="shared" ref="T114:T116" si="104">+M114/(Q114+F114+R114+C114)</f>
        <v>-4.0245170160739416</v>
      </c>
      <c r="V114" s="8"/>
      <c r="W114" s="8"/>
      <c r="X114" s="8">
        <v>78000</v>
      </c>
      <c r="Y114" s="67"/>
      <c r="Z114" s="8"/>
      <c r="AA114" s="8"/>
      <c r="AB114" s="8"/>
    </row>
    <row r="115" spans="1:28" s="123" customFormat="1" ht="12.75" x14ac:dyDescent="0.2">
      <c r="A115" s="115" t="s">
        <v>32</v>
      </c>
      <c r="B115" s="160"/>
      <c r="C115" s="89">
        <f>April!N114+May!N114</f>
        <v>-917314.65999999898</v>
      </c>
      <c r="D115" s="89">
        <v>3166222</v>
      </c>
      <c r="E115" s="89"/>
      <c r="F115" s="8">
        <f t="shared" ref="F115:F116" si="105">D115+E115</f>
        <v>3166222</v>
      </c>
      <c r="G115" s="214">
        <v>2622232.2200000002</v>
      </c>
      <c r="H115" s="89">
        <f>F115-G115</f>
        <v>543989.7799999998</v>
      </c>
      <c r="I115" s="116">
        <f>G115/F115</f>
        <v>0.828189627890906</v>
      </c>
      <c r="J115" s="117">
        <v>61146.17</v>
      </c>
      <c r="K115" s="118">
        <v>36827.64</v>
      </c>
      <c r="L115" s="116">
        <f t="shared" ref="L115:L116" si="106">(K115+J115)/F115</f>
        <v>3.0943443005575728E-2</v>
      </c>
      <c r="M115" s="89">
        <f t="shared" ref="M115:M116" si="107">K115+G115+J115</f>
        <v>2720206.0300000003</v>
      </c>
      <c r="N115" s="89">
        <f t="shared" ref="N115:N116" si="108">H115-K115-J115</f>
        <v>446015.9699999998</v>
      </c>
      <c r="O115" s="119">
        <f>M115/F115</f>
        <v>0.85913307089648172</v>
      </c>
      <c r="P115" s="120"/>
      <c r="Q115" s="89"/>
      <c r="R115" s="89"/>
      <c r="S115" s="121">
        <f t="shared" ref="S115:S116" si="109">+N115+C115+Q115+R115</f>
        <v>-471298.68999999919</v>
      </c>
      <c r="T115" s="122">
        <f t="shared" si="104"/>
        <v>1.2095678561838832</v>
      </c>
      <c r="V115" s="8"/>
      <c r="W115" s="8"/>
      <c r="X115" s="8">
        <v>1986717.02</v>
      </c>
      <c r="Y115" s="67"/>
      <c r="Z115" s="8"/>
      <c r="AA115" s="8"/>
      <c r="AB115" s="8"/>
    </row>
    <row r="116" spans="1:28" s="123" customFormat="1" ht="12.75" hidden="1" x14ac:dyDescent="0.2">
      <c r="A116" s="115" t="s">
        <v>53</v>
      </c>
      <c r="B116" s="160"/>
      <c r="C116" s="89">
        <f>April!N115+May!N115</f>
        <v>0</v>
      </c>
      <c r="D116" s="89">
        <f t="shared" ref="D116:D117" si="110">+X116+AB116</f>
        <v>0</v>
      </c>
      <c r="E116" s="89"/>
      <c r="F116" s="8">
        <f t="shared" si="105"/>
        <v>0</v>
      </c>
      <c r="G116" s="214"/>
      <c r="H116" s="89">
        <f>F116-G116</f>
        <v>0</v>
      </c>
      <c r="I116" s="116" t="e">
        <f>G116/F116</f>
        <v>#DIV/0!</v>
      </c>
      <c r="J116" s="117"/>
      <c r="K116" s="118"/>
      <c r="L116" s="116" t="e">
        <f t="shared" si="106"/>
        <v>#DIV/0!</v>
      </c>
      <c r="M116" s="89">
        <f t="shared" si="107"/>
        <v>0</v>
      </c>
      <c r="N116" s="89">
        <f t="shared" si="108"/>
        <v>0</v>
      </c>
      <c r="O116" s="119" t="e">
        <f>M116/F116</f>
        <v>#DIV/0!</v>
      </c>
      <c r="P116" s="120"/>
      <c r="Q116" s="89"/>
      <c r="R116" s="89"/>
      <c r="S116" s="121">
        <f t="shared" si="109"/>
        <v>0</v>
      </c>
      <c r="T116" s="122" t="e">
        <f t="shared" si="104"/>
        <v>#DIV/0!</v>
      </c>
      <c r="V116" s="8"/>
      <c r="W116" s="8"/>
      <c r="X116" s="8"/>
      <c r="Y116" s="67"/>
      <c r="Z116" s="8"/>
      <c r="AA116" s="8"/>
      <c r="AB116" s="8"/>
    </row>
    <row r="117" spans="1:28" s="123" customFormat="1" ht="12.75" hidden="1" x14ac:dyDescent="0.2">
      <c r="A117" s="115" t="s">
        <v>33</v>
      </c>
      <c r="B117" s="160"/>
      <c r="C117" s="89">
        <f>April!N116+May!N116</f>
        <v>0</v>
      </c>
      <c r="D117" s="89">
        <f t="shared" si="110"/>
        <v>0</v>
      </c>
      <c r="E117" s="89"/>
      <c r="F117" s="8">
        <f>D117+E117</f>
        <v>0</v>
      </c>
      <c r="G117" s="214"/>
      <c r="H117" s="89">
        <f>F117-G117</f>
        <v>0</v>
      </c>
      <c r="I117" s="116" t="e">
        <f>G117/F117</f>
        <v>#DIV/0!</v>
      </c>
      <c r="J117" s="117"/>
      <c r="K117" s="118"/>
      <c r="L117" s="116" t="e">
        <f t="shared" ref="L117" si="111">(K117+J117)/F117</f>
        <v>#DIV/0!</v>
      </c>
      <c r="M117" s="89">
        <f t="shared" ref="M117" si="112">K117+G117+J117</f>
        <v>0</v>
      </c>
      <c r="N117" s="89">
        <f t="shared" ref="N117" si="113">H117-K117-J117</f>
        <v>0</v>
      </c>
      <c r="O117" s="119" t="e">
        <f>M117/F117</f>
        <v>#DIV/0!</v>
      </c>
      <c r="P117" s="120"/>
      <c r="Q117" s="89"/>
      <c r="R117" s="89"/>
      <c r="S117" s="121">
        <f t="shared" ref="S117" si="114">+N117+C117+Q117+R117</f>
        <v>0</v>
      </c>
      <c r="T117" s="122" t="e">
        <f t="shared" ref="T117" si="115">+M117/(Q117+F117+R117+C117)</f>
        <v>#DIV/0!</v>
      </c>
      <c r="V117" s="8"/>
      <c r="W117" s="8"/>
      <c r="X117" s="8"/>
      <c r="Y117" s="67"/>
      <c r="Z117" s="8"/>
      <c r="AA117" s="8"/>
      <c r="AB117" s="8"/>
    </row>
    <row r="118" spans="1:28" x14ac:dyDescent="0.25">
      <c r="A118" s="124"/>
      <c r="B118" s="160"/>
      <c r="C118" s="18"/>
      <c r="D118" s="18"/>
      <c r="E118" s="18"/>
      <c r="F118" s="6"/>
      <c r="G118" s="219"/>
      <c r="H118" s="18"/>
      <c r="I118" s="103"/>
      <c r="J118" s="104"/>
      <c r="K118" s="105"/>
      <c r="L118" s="103"/>
      <c r="M118" s="18"/>
      <c r="N118" s="20"/>
      <c r="O118" s="106"/>
      <c r="Q118" s="18"/>
      <c r="R118" s="18"/>
      <c r="S118" s="105"/>
      <c r="T118" s="108"/>
      <c r="V118" s="6"/>
      <c r="W118" s="6"/>
      <c r="X118" s="6"/>
      <c r="Y118" s="51"/>
      <c r="Z118" s="6"/>
      <c r="AA118" s="6"/>
      <c r="AB118" s="6"/>
    </row>
    <row r="119" spans="1:28" hidden="1" x14ac:dyDescent="0.25">
      <c r="A119" s="109"/>
      <c r="B119" s="159"/>
      <c r="C119" s="18"/>
      <c r="D119" s="18"/>
      <c r="E119" s="18"/>
      <c r="F119" s="6"/>
      <c r="G119" s="219"/>
      <c r="H119" s="18"/>
      <c r="I119" s="103"/>
      <c r="J119" s="104"/>
      <c r="K119" s="105"/>
      <c r="L119" s="103"/>
      <c r="M119" s="18"/>
      <c r="N119" s="20"/>
      <c r="O119" s="106"/>
      <c r="Q119" s="18"/>
      <c r="R119" s="18"/>
      <c r="S119" s="105"/>
      <c r="T119" s="108"/>
      <c r="V119" s="6"/>
      <c r="W119" s="6"/>
      <c r="X119" s="6"/>
      <c r="Y119" s="51"/>
      <c r="Z119" s="6"/>
      <c r="AA119" s="6"/>
      <c r="AB119" s="6"/>
    </row>
    <row r="120" spans="1:28" ht="30" x14ac:dyDescent="0.25">
      <c r="A120" s="109" t="s">
        <v>68</v>
      </c>
      <c r="B120" s="159" t="s">
        <v>69</v>
      </c>
      <c r="C120" s="19">
        <f>SUM(C121:C123)</f>
        <v>-1691762.34</v>
      </c>
      <c r="D120" s="110">
        <f>SUM(D121:D123)</f>
        <v>0</v>
      </c>
      <c r="E120" s="110">
        <f>SUM(E121:E123)</f>
        <v>38794.120000000003</v>
      </c>
      <c r="F120" s="56">
        <f>D120+E120</f>
        <v>38794.120000000003</v>
      </c>
      <c r="G120" s="265">
        <f>SUM(G121:G123)</f>
        <v>133525</v>
      </c>
      <c r="H120" s="110">
        <f>F120-G120</f>
        <v>-94730.880000000005</v>
      </c>
      <c r="I120" s="111">
        <f>G120/F120</f>
        <v>3.4418875850257717</v>
      </c>
      <c r="J120" s="110">
        <f>SUM(J121:J123)</f>
        <v>0</v>
      </c>
      <c r="K120" s="110">
        <f>SUM(K121:K123)</f>
        <v>0</v>
      </c>
      <c r="L120" s="111">
        <f>(K120+J120)/F120</f>
        <v>0</v>
      </c>
      <c r="M120" s="110">
        <f>K120+G120+J120</f>
        <v>133525</v>
      </c>
      <c r="N120" s="112">
        <f>H120-K120-J120</f>
        <v>-94730.880000000005</v>
      </c>
      <c r="O120" s="111">
        <f>M120/F120</f>
        <v>3.4418875850257717</v>
      </c>
      <c r="P120" s="113"/>
      <c r="Q120" s="110">
        <f>SUM(Q121:Q123)</f>
        <v>0</v>
      </c>
      <c r="R120" s="110">
        <f>SUM(R121:R123)</f>
        <v>0</v>
      </c>
      <c r="S120" s="114">
        <f>+N120+C120+Q120+R120</f>
        <v>-1786493.2200000002</v>
      </c>
      <c r="T120" s="111">
        <f>+M120/(Q120+F120+R120+C120)</f>
        <v>-8.0778927498073735E-2</v>
      </c>
      <c r="V120" s="7">
        <f>SUM(V121:V123)</f>
        <v>0</v>
      </c>
      <c r="W120" s="7">
        <f>SUM(W121:W123)</f>
        <v>0</v>
      </c>
      <c r="X120" s="7">
        <f>SUM(X121:X123)</f>
        <v>0</v>
      </c>
      <c r="Y120" s="51"/>
      <c r="Z120" s="7">
        <f>SUM(Z121:Z123)</f>
        <v>0</v>
      </c>
      <c r="AA120" s="7">
        <f>SUM(AA121:AA123)</f>
        <v>0</v>
      </c>
      <c r="AB120" s="7">
        <f>SUM(AB121:AB123)</f>
        <v>0</v>
      </c>
    </row>
    <row r="121" spans="1:28" s="123" customFormat="1" ht="12.75" hidden="1" x14ac:dyDescent="0.2">
      <c r="A121" s="115" t="s">
        <v>31</v>
      </c>
      <c r="B121" s="160"/>
      <c r="C121" s="89">
        <f>April!N120+May!N120</f>
        <v>0</v>
      </c>
      <c r="D121" s="89">
        <f>+X121+AB121</f>
        <v>0</v>
      </c>
      <c r="E121" s="89"/>
      <c r="F121" s="8">
        <f>D121+E121</f>
        <v>0</v>
      </c>
      <c r="G121" s="214"/>
      <c r="H121" s="89">
        <f>F121-G121</f>
        <v>0</v>
      </c>
      <c r="I121" s="116" t="e">
        <f>G121/F121</f>
        <v>#DIV/0!</v>
      </c>
      <c r="J121" s="117"/>
      <c r="K121" s="118"/>
      <c r="L121" s="116" t="e">
        <f>(K121+J121)/F121</f>
        <v>#DIV/0!</v>
      </c>
      <c r="M121" s="89">
        <f>K121+G121+J121</f>
        <v>0</v>
      </c>
      <c r="N121" s="89">
        <f>H121-K121-J121</f>
        <v>0</v>
      </c>
      <c r="O121" s="119" t="e">
        <f>M121/F121</f>
        <v>#DIV/0!</v>
      </c>
      <c r="P121" s="120"/>
      <c r="Q121" s="89"/>
      <c r="R121" s="89"/>
      <c r="S121" s="121">
        <f>+N121+C121+Q121+R121</f>
        <v>0</v>
      </c>
      <c r="T121" s="122" t="e">
        <f t="shared" ref="T121:T123" si="116">+M121/(Q121+F121+R121+C121)</f>
        <v>#DIV/0!</v>
      </c>
      <c r="V121" s="8"/>
      <c r="W121" s="8"/>
      <c r="X121" s="8"/>
      <c r="Y121" s="67"/>
      <c r="Z121" s="8"/>
      <c r="AA121" s="8"/>
      <c r="AB121" s="8"/>
    </row>
    <row r="122" spans="1:28" s="123" customFormat="1" ht="12.75" x14ac:dyDescent="0.2">
      <c r="A122" s="115" t="s">
        <v>32</v>
      </c>
      <c r="B122" s="160"/>
      <c r="C122" s="89">
        <f>April!N121+May!N121</f>
        <v>-1691762.34</v>
      </c>
      <c r="D122" s="89">
        <f t="shared" ref="D122:D123" si="117">+X122+AB122</f>
        <v>0</v>
      </c>
      <c r="E122" s="89">
        <v>38794.120000000003</v>
      </c>
      <c r="F122" s="8">
        <f t="shared" ref="F122:F123" si="118">D122+E122</f>
        <v>38794.120000000003</v>
      </c>
      <c r="G122" s="214">
        <v>133525</v>
      </c>
      <c r="H122" s="89">
        <f>F122-G122</f>
        <v>-94730.880000000005</v>
      </c>
      <c r="I122" s="116">
        <f>G122/F122</f>
        <v>3.4418875850257717</v>
      </c>
      <c r="J122" s="117"/>
      <c r="K122" s="118"/>
      <c r="L122" s="116">
        <f t="shared" ref="L122:L123" si="119">(K122+J122)/F122</f>
        <v>0</v>
      </c>
      <c r="M122" s="89">
        <f t="shared" ref="M122:M123" si="120">K122+G122+J122</f>
        <v>133525</v>
      </c>
      <c r="N122" s="89">
        <f t="shared" ref="N122:N123" si="121">H122-K122-J122</f>
        <v>-94730.880000000005</v>
      </c>
      <c r="O122" s="119">
        <f>M122/F122</f>
        <v>3.4418875850257717</v>
      </c>
      <c r="P122" s="120"/>
      <c r="Q122" s="89"/>
      <c r="R122" s="89"/>
      <c r="S122" s="121">
        <f t="shared" ref="S122:S123" si="122">+N122+C122+Q122+R122</f>
        <v>-1786493.2200000002</v>
      </c>
      <c r="T122" s="122">
        <f t="shared" si="116"/>
        <v>-8.0778927498073735E-2</v>
      </c>
      <c r="V122" s="8"/>
      <c r="W122" s="8"/>
      <c r="X122" s="8"/>
      <c r="Y122" s="67"/>
      <c r="Z122" s="8"/>
      <c r="AA122" s="8"/>
      <c r="AB122" s="8"/>
    </row>
    <row r="123" spans="1:28" s="123" customFormat="1" ht="12.75" hidden="1" x14ac:dyDescent="0.2">
      <c r="A123" s="115" t="s">
        <v>33</v>
      </c>
      <c r="B123" s="160"/>
      <c r="C123" s="89">
        <f>April!N122+May!N122</f>
        <v>0</v>
      </c>
      <c r="D123" s="89">
        <f t="shared" si="117"/>
        <v>0</v>
      </c>
      <c r="E123" s="89"/>
      <c r="F123" s="8">
        <f t="shared" si="118"/>
        <v>0</v>
      </c>
      <c r="G123" s="214"/>
      <c r="H123" s="89">
        <f>F123-G123</f>
        <v>0</v>
      </c>
      <c r="I123" s="116" t="e">
        <f>G123/F123</f>
        <v>#DIV/0!</v>
      </c>
      <c r="J123" s="117"/>
      <c r="K123" s="118"/>
      <c r="L123" s="116" t="e">
        <f t="shared" si="119"/>
        <v>#DIV/0!</v>
      </c>
      <c r="M123" s="89">
        <f t="shared" si="120"/>
        <v>0</v>
      </c>
      <c r="N123" s="89">
        <f t="shared" si="121"/>
        <v>0</v>
      </c>
      <c r="O123" s="119" t="e">
        <f>M123/F123</f>
        <v>#DIV/0!</v>
      </c>
      <c r="P123" s="120"/>
      <c r="Q123" s="89"/>
      <c r="R123" s="89"/>
      <c r="S123" s="121">
        <f t="shared" si="122"/>
        <v>0</v>
      </c>
      <c r="T123" s="122" t="e">
        <f t="shared" si="116"/>
        <v>#DIV/0!</v>
      </c>
      <c r="V123" s="8"/>
      <c r="W123" s="8"/>
      <c r="X123" s="8"/>
      <c r="Y123" s="67"/>
      <c r="Z123" s="8"/>
      <c r="AA123" s="8"/>
      <c r="AB123" s="8"/>
    </row>
    <row r="124" spans="1:28" x14ac:dyDescent="0.25">
      <c r="A124" s="124"/>
      <c r="B124" s="160"/>
      <c r="C124" s="18"/>
      <c r="D124" s="18"/>
      <c r="E124" s="18"/>
      <c r="F124" s="6"/>
      <c r="G124" s="219"/>
      <c r="H124" s="18"/>
      <c r="I124" s="103"/>
      <c r="J124" s="104"/>
      <c r="K124" s="105"/>
      <c r="L124" s="103"/>
      <c r="M124" s="18"/>
      <c r="N124" s="20"/>
      <c r="O124" s="106"/>
      <c r="Q124" s="18"/>
      <c r="R124" s="18"/>
      <c r="S124" s="105"/>
      <c r="T124" s="108"/>
      <c r="V124" s="6"/>
      <c r="W124" s="6"/>
      <c r="X124" s="6"/>
      <c r="Y124" s="51"/>
      <c r="Z124" s="6"/>
      <c r="AA124" s="6"/>
      <c r="AB124" s="6"/>
    </row>
    <row r="125" spans="1:28" ht="60" x14ac:dyDescent="0.25">
      <c r="A125" s="136" t="s">
        <v>70</v>
      </c>
      <c r="B125" s="159"/>
      <c r="C125" s="18"/>
      <c r="D125" s="18"/>
      <c r="E125" s="18"/>
      <c r="F125" s="6"/>
      <c r="G125" s="219"/>
      <c r="H125" s="18"/>
      <c r="I125" s="103"/>
      <c r="J125" s="104"/>
      <c r="K125" s="105"/>
      <c r="L125" s="103"/>
      <c r="M125" s="18"/>
      <c r="N125" s="20"/>
      <c r="O125" s="106"/>
      <c r="Q125" s="18"/>
      <c r="R125" s="18"/>
      <c r="S125" s="105"/>
      <c r="T125" s="108"/>
      <c r="V125" s="6"/>
      <c r="W125" s="6"/>
      <c r="X125" s="6"/>
      <c r="Y125" s="51"/>
      <c r="Z125" s="6"/>
      <c r="AA125" s="6"/>
      <c r="AB125" s="6"/>
    </row>
    <row r="126" spans="1:28" x14ac:dyDescent="0.25">
      <c r="A126" s="102"/>
      <c r="B126" s="159"/>
      <c r="C126" s="18"/>
      <c r="D126" s="18"/>
      <c r="E126" s="18"/>
      <c r="F126" s="6"/>
      <c r="G126" s="219"/>
      <c r="H126" s="18"/>
      <c r="I126" s="103"/>
      <c r="J126" s="104"/>
      <c r="K126" s="105"/>
      <c r="L126" s="103"/>
      <c r="M126" s="18"/>
      <c r="N126" s="20"/>
      <c r="O126" s="106"/>
      <c r="Q126" s="18"/>
      <c r="R126" s="18"/>
      <c r="S126" s="105"/>
      <c r="T126" s="108"/>
      <c r="V126" s="6"/>
      <c r="W126" s="6"/>
      <c r="X126" s="6"/>
      <c r="Y126" s="51"/>
      <c r="Z126" s="6"/>
      <c r="AA126" s="6"/>
      <c r="AB126" s="6"/>
    </row>
    <row r="127" spans="1:28" hidden="1" x14ac:dyDescent="0.25">
      <c r="A127" s="102"/>
      <c r="B127" s="159"/>
      <c r="C127" s="18"/>
      <c r="D127" s="18"/>
      <c r="E127" s="18"/>
      <c r="F127" s="6"/>
      <c r="G127" s="219"/>
      <c r="H127" s="18"/>
      <c r="I127" s="103"/>
      <c r="J127" s="104"/>
      <c r="K127" s="105"/>
      <c r="L127" s="103"/>
      <c r="M127" s="18"/>
      <c r="N127" s="20"/>
      <c r="O127" s="106"/>
      <c r="Q127" s="18"/>
      <c r="R127" s="18"/>
      <c r="S127" s="105"/>
      <c r="T127" s="108"/>
      <c r="V127" s="6"/>
      <c r="W127" s="6"/>
      <c r="X127" s="6"/>
      <c r="Y127" s="51"/>
      <c r="Z127" s="6"/>
      <c r="AA127" s="6"/>
      <c r="AB127" s="6"/>
    </row>
    <row r="128" spans="1:28" ht="45" x14ac:dyDescent="0.25">
      <c r="A128" s="109" t="s">
        <v>71</v>
      </c>
      <c r="B128" s="159" t="s">
        <v>72</v>
      </c>
      <c r="C128" s="19">
        <f>SUM(C129:C131)</f>
        <v>24179865.82</v>
      </c>
      <c r="D128" s="110">
        <f>SUM(D129:D131)</f>
        <v>0</v>
      </c>
      <c r="E128" s="110">
        <f>SUM(E129:E131)</f>
        <v>6379255</v>
      </c>
      <c r="F128" s="56">
        <f>D128+E128</f>
        <v>6379255</v>
      </c>
      <c r="G128" s="265">
        <f>SUM(G129:G131)</f>
        <v>15636782.720000001</v>
      </c>
      <c r="H128" s="110">
        <f>F128-G128</f>
        <v>-9257527.7200000007</v>
      </c>
      <c r="I128" s="111">
        <f>G128/F128</f>
        <v>2.4511926110494096</v>
      </c>
      <c r="J128" s="110">
        <f>SUM(J129:J131)</f>
        <v>34969225.280000001</v>
      </c>
      <c r="K128" s="110">
        <f>SUM(K129:K131)</f>
        <v>530627.42000000004</v>
      </c>
      <c r="L128" s="111">
        <f>(K128+J128)/F128</f>
        <v>5.5648900537758728</v>
      </c>
      <c r="M128" s="110">
        <f>K128+G128+J128</f>
        <v>51136635.420000002</v>
      </c>
      <c r="N128" s="112">
        <f>H128-K128-J128</f>
        <v>-44757380.420000002</v>
      </c>
      <c r="O128" s="111">
        <f>M128/F128</f>
        <v>8.0160826648252819</v>
      </c>
      <c r="P128" s="113"/>
      <c r="Q128" s="110">
        <f>SUM(Q129:Q131)</f>
        <v>0</v>
      </c>
      <c r="R128" s="110">
        <f>SUM(R129:R131)</f>
        <v>0</v>
      </c>
      <c r="S128" s="114">
        <f>+N128+C128+Q128+R128</f>
        <v>-20577514.600000001</v>
      </c>
      <c r="T128" s="111">
        <f>+M128/(Q128+F128+R128+C128)</f>
        <v>1.6733673629292585</v>
      </c>
      <c r="V128" s="7">
        <f>SUM(V129:V131)</f>
        <v>0</v>
      </c>
      <c r="W128" s="7">
        <f>SUM(W129:W131)</f>
        <v>0</v>
      </c>
      <c r="X128" s="7">
        <f>SUM(X129:X131)</f>
        <v>0</v>
      </c>
      <c r="Y128" s="51"/>
      <c r="Z128" s="7">
        <f>SUM(Z129:Z131)</f>
        <v>0</v>
      </c>
      <c r="AA128" s="7">
        <f>SUM(AA129:AA131)</f>
        <v>0</v>
      </c>
      <c r="AB128" s="7">
        <f>SUM(AB129:AB131)</f>
        <v>0</v>
      </c>
    </row>
    <row r="129" spans="1:28" s="123" customFormat="1" ht="12.75" hidden="1" x14ac:dyDescent="0.2">
      <c r="A129" s="115" t="s">
        <v>31</v>
      </c>
      <c r="B129" s="160"/>
      <c r="C129" s="89">
        <f>April!N128+May!N128</f>
        <v>0</v>
      </c>
      <c r="D129" s="89">
        <f>+X129+AB129</f>
        <v>0</v>
      </c>
      <c r="E129" s="89"/>
      <c r="F129" s="8">
        <f>D129+E129</f>
        <v>0</v>
      </c>
      <c r="G129" s="214"/>
      <c r="H129" s="89">
        <f>F129-G129</f>
        <v>0</v>
      </c>
      <c r="I129" s="116" t="e">
        <f>G129/F129</f>
        <v>#DIV/0!</v>
      </c>
      <c r="J129" s="117"/>
      <c r="K129" s="118"/>
      <c r="L129" s="116" t="e">
        <f>(K129+J129)/F129</f>
        <v>#DIV/0!</v>
      </c>
      <c r="M129" s="89">
        <f>K129+G129+J129</f>
        <v>0</v>
      </c>
      <c r="N129" s="89">
        <f>H129-K129-J129</f>
        <v>0</v>
      </c>
      <c r="O129" s="119" t="e">
        <f>M129/F129</f>
        <v>#DIV/0!</v>
      </c>
      <c r="P129" s="120"/>
      <c r="Q129" s="89"/>
      <c r="R129" s="89"/>
      <c r="S129" s="121">
        <f>+N129+C129+Q129+R129</f>
        <v>0</v>
      </c>
      <c r="T129" s="122" t="e">
        <f t="shared" ref="T129:T131" si="123">+M129/(Q129+F129+R129+C129)</f>
        <v>#DIV/0!</v>
      </c>
      <c r="V129" s="8"/>
      <c r="W129" s="8"/>
      <c r="X129" s="8"/>
      <c r="Y129" s="67"/>
      <c r="Z129" s="8"/>
      <c r="AA129" s="8"/>
      <c r="AB129" s="8"/>
    </row>
    <row r="130" spans="1:28" s="123" customFormat="1" ht="12.75" x14ac:dyDescent="0.2">
      <c r="A130" s="115" t="s">
        <v>32</v>
      </c>
      <c r="B130" s="160"/>
      <c r="C130" s="89">
        <f>April!N129+May!N129</f>
        <v>24179865.82</v>
      </c>
      <c r="D130" s="89">
        <f t="shared" ref="D130:D131" si="124">+X130+AB130</f>
        <v>0</v>
      </c>
      <c r="E130" s="89">
        <v>6379255</v>
      </c>
      <c r="F130" s="8">
        <f t="shared" ref="F130:F131" si="125">D130+E130</f>
        <v>6379255</v>
      </c>
      <c r="G130" s="214">
        <v>15636782.720000001</v>
      </c>
      <c r="H130" s="89">
        <f>F130-G130</f>
        <v>-9257527.7200000007</v>
      </c>
      <c r="I130" s="116">
        <f>G130/F130</f>
        <v>2.4511926110494096</v>
      </c>
      <c r="J130" s="117">
        <v>34969225.280000001</v>
      </c>
      <c r="K130" s="118">
        <v>530627.42000000004</v>
      </c>
      <c r="L130" s="116">
        <f t="shared" ref="L130:L131" si="126">(K130+J130)/F130</f>
        <v>5.5648900537758728</v>
      </c>
      <c r="M130" s="89">
        <f>K130+G130+J130</f>
        <v>51136635.420000002</v>
      </c>
      <c r="N130" s="89">
        <f t="shared" ref="N130:N131" si="127">H130-K130-J130</f>
        <v>-44757380.420000002</v>
      </c>
      <c r="O130" s="119">
        <f>M130/F130</f>
        <v>8.0160826648252819</v>
      </c>
      <c r="P130" s="120"/>
      <c r="Q130" s="89"/>
      <c r="R130" s="89"/>
      <c r="S130" s="121">
        <f t="shared" ref="S130:S131" si="128">+N130+C130+Q130+R130</f>
        <v>-20577514.600000001</v>
      </c>
      <c r="T130" s="122">
        <f t="shared" si="123"/>
        <v>1.6733673629292585</v>
      </c>
      <c r="V130" s="8"/>
      <c r="W130" s="8"/>
      <c r="X130" s="8"/>
      <c r="Y130" s="67"/>
      <c r="Z130" s="8"/>
      <c r="AA130" s="8"/>
      <c r="AB130" s="8"/>
    </row>
    <row r="131" spans="1:28" s="123" customFormat="1" ht="12.75" hidden="1" x14ac:dyDescent="0.2">
      <c r="A131" s="115" t="s">
        <v>33</v>
      </c>
      <c r="B131" s="160"/>
      <c r="C131" s="89">
        <f>April!N130+May!N130</f>
        <v>0</v>
      </c>
      <c r="D131" s="89">
        <f t="shared" si="124"/>
        <v>0</v>
      </c>
      <c r="E131" s="89"/>
      <c r="F131" s="8">
        <f t="shared" si="125"/>
        <v>0</v>
      </c>
      <c r="G131" s="214"/>
      <c r="H131" s="89">
        <f>F131-G131</f>
        <v>0</v>
      </c>
      <c r="I131" s="116" t="e">
        <f>G131/F131</f>
        <v>#DIV/0!</v>
      </c>
      <c r="J131" s="117"/>
      <c r="K131" s="118"/>
      <c r="L131" s="116" t="e">
        <f t="shared" si="126"/>
        <v>#DIV/0!</v>
      </c>
      <c r="M131" s="89">
        <f>K131+G131+J131</f>
        <v>0</v>
      </c>
      <c r="N131" s="89">
        <f t="shared" si="127"/>
        <v>0</v>
      </c>
      <c r="O131" s="119" t="e">
        <f>M131/F131</f>
        <v>#DIV/0!</v>
      </c>
      <c r="P131" s="120"/>
      <c r="Q131" s="89"/>
      <c r="R131" s="89"/>
      <c r="S131" s="121">
        <f t="shared" si="128"/>
        <v>0</v>
      </c>
      <c r="T131" s="122" t="e">
        <f t="shared" si="123"/>
        <v>#DIV/0!</v>
      </c>
      <c r="V131" s="8"/>
      <c r="W131" s="8"/>
      <c r="X131" s="8"/>
      <c r="Y131" s="67"/>
      <c r="Z131" s="8"/>
      <c r="AA131" s="8"/>
      <c r="AB131" s="8"/>
    </row>
    <row r="132" spans="1:28" hidden="1" x14ac:dyDescent="0.25">
      <c r="A132" s="124"/>
      <c r="B132" s="160"/>
      <c r="C132" s="18"/>
      <c r="D132" s="18"/>
      <c r="E132" s="18"/>
      <c r="F132" s="6"/>
      <c r="G132" s="219"/>
      <c r="H132" s="18"/>
      <c r="I132" s="103"/>
      <c r="J132" s="104"/>
      <c r="K132" s="105"/>
      <c r="L132" s="103"/>
      <c r="M132" s="18"/>
      <c r="N132" s="20"/>
      <c r="O132" s="106"/>
      <c r="Q132" s="18"/>
      <c r="R132" s="18"/>
      <c r="S132" s="105"/>
      <c r="T132" s="108"/>
      <c r="V132" s="6"/>
      <c r="W132" s="6"/>
      <c r="X132" s="6"/>
      <c r="Y132" s="51"/>
      <c r="Z132" s="6"/>
      <c r="AA132" s="6"/>
      <c r="AB132" s="6"/>
    </row>
    <row r="133" spans="1:28" ht="30" hidden="1" x14ac:dyDescent="0.25">
      <c r="A133" s="109" t="s">
        <v>73</v>
      </c>
      <c r="B133" s="159" t="s">
        <v>74</v>
      </c>
      <c r="C133" s="19">
        <f>SUM(C134:C136)</f>
        <v>30000</v>
      </c>
      <c r="D133" s="110">
        <f>SUM(D134:D136)</f>
        <v>0</v>
      </c>
      <c r="E133" s="110">
        <f>SUM(E134:E136)</f>
        <v>115000</v>
      </c>
      <c r="F133" s="56">
        <f>D133+E133</f>
        <v>115000</v>
      </c>
      <c r="G133" s="265">
        <f>SUM(G134:G136)</f>
        <v>0</v>
      </c>
      <c r="H133" s="110">
        <f>F133-G133</f>
        <v>115000</v>
      </c>
      <c r="I133" s="111">
        <f>G133/F133</f>
        <v>0</v>
      </c>
      <c r="J133" s="110">
        <f>SUM(J134:J136)</f>
        <v>0</v>
      </c>
      <c r="K133" s="110">
        <f>SUM(K134:K136)</f>
        <v>0</v>
      </c>
      <c r="L133" s="111">
        <f>(K133+J133)/F133</f>
        <v>0</v>
      </c>
      <c r="M133" s="110">
        <f>K133+G133+J133</f>
        <v>0</v>
      </c>
      <c r="N133" s="112">
        <f>H133-K133-J133</f>
        <v>115000</v>
      </c>
      <c r="O133" s="111">
        <f>M133/F133</f>
        <v>0</v>
      </c>
      <c r="P133" s="113"/>
      <c r="Q133" s="110">
        <f>SUM(Q134:Q136)</f>
        <v>0</v>
      </c>
      <c r="R133" s="110">
        <f>SUM(R134:R136)</f>
        <v>0</v>
      </c>
      <c r="S133" s="114">
        <f>+N133+C133+Q133+R133</f>
        <v>145000</v>
      </c>
      <c r="T133" s="111">
        <f>+M133/(Q133+F133+R133+C133)</f>
        <v>0</v>
      </c>
      <c r="V133" s="7">
        <f>SUM(V134:V136)</f>
        <v>0</v>
      </c>
      <c r="W133" s="7">
        <f>SUM(W134:W136)</f>
        <v>0</v>
      </c>
      <c r="X133" s="7">
        <f>SUM(X134:X136)</f>
        <v>0</v>
      </c>
      <c r="Y133" s="51"/>
      <c r="Z133" s="7">
        <f>SUM(Z134:Z136)</f>
        <v>0</v>
      </c>
      <c r="AA133" s="7">
        <f>SUM(AA134:AA136)</f>
        <v>0</v>
      </c>
      <c r="AB133" s="7">
        <f>SUM(AB134:AB136)</f>
        <v>0</v>
      </c>
    </row>
    <row r="134" spans="1:28" s="123" customFormat="1" ht="12.75" hidden="1" x14ac:dyDescent="0.2">
      <c r="A134" s="115" t="s">
        <v>31</v>
      </c>
      <c r="B134" s="160"/>
      <c r="C134" s="89">
        <f>April!N133+May!N133</f>
        <v>0</v>
      </c>
      <c r="D134" s="89">
        <f>+X134+AB134</f>
        <v>0</v>
      </c>
      <c r="E134" s="89"/>
      <c r="F134" s="8">
        <f>D134+E134</f>
        <v>0</v>
      </c>
      <c r="G134" s="214"/>
      <c r="H134" s="89">
        <f>F134-G134</f>
        <v>0</v>
      </c>
      <c r="I134" s="116" t="e">
        <f>G134/F134</f>
        <v>#DIV/0!</v>
      </c>
      <c r="J134" s="117"/>
      <c r="K134" s="118"/>
      <c r="L134" s="116" t="e">
        <f>(K134+J134)/F134</f>
        <v>#DIV/0!</v>
      </c>
      <c r="M134" s="89">
        <f>K134+G134+J134</f>
        <v>0</v>
      </c>
      <c r="N134" s="89">
        <f>H134-K134-J134</f>
        <v>0</v>
      </c>
      <c r="O134" s="119" t="e">
        <f>M134/F134</f>
        <v>#DIV/0!</v>
      </c>
      <c r="P134" s="120"/>
      <c r="Q134" s="89"/>
      <c r="R134" s="89"/>
      <c r="S134" s="121">
        <f>+N134+C134+Q134+R134</f>
        <v>0</v>
      </c>
      <c r="T134" s="122" t="e">
        <f t="shared" ref="T134:T136" si="129">+M134/(Q134+F134+R134+C134)</f>
        <v>#DIV/0!</v>
      </c>
      <c r="V134" s="8"/>
      <c r="W134" s="8"/>
      <c r="X134" s="8"/>
      <c r="Y134" s="67"/>
      <c r="Z134" s="8"/>
      <c r="AA134" s="8"/>
      <c r="AB134" s="8"/>
    </row>
    <row r="135" spans="1:28" s="123" customFormat="1" ht="12.75" hidden="1" x14ac:dyDescent="0.2">
      <c r="A135" s="115" t="s">
        <v>32</v>
      </c>
      <c r="B135" s="160"/>
      <c r="C135" s="89">
        <f>April!N134+May!N134</f>
        <v>30000</v>
      </c>
      <c r="D135" s="89">
        <f t="shared" ref="D135:D136" si="130">+X135+AB135</f>
        <v>0</v>
      </c>
      <c r="E135" s="89">
        <v>115000</v>
      </c>
      <c r="F135" s="8">
        <f t="shared" ref="F135:F136" si="131">D135+E135</f>
        <v>115000</v>
      </c>
      <c r="G135" s="214"/>
      <c r="H135" s="89">
        <f>F135-G135</f>
        <v>115000</v>
      </c>
      <c r="I135" s="116">
        <f>G135/F135</f>
        <v>0</v>
      </c>
      <c r="J135" s="117"/>
      <c r="K135" s="118"/>
      <c r="L135" s="116">
        <f t="shared" ref="L135:L136" si="132">(K135+J135)/F135</f>
        <v>0</v>
      </c>
      <c r="M135" s="89">
        <f t="shared" ref="M135:M136" si="133">K135+G135+J135</f>
        <v>0</v>
      </c>
      <c r="N135" s="89">
        <f t="shared" ref="N135:N136" si="134">H135-K135-J135</f>
        <v>115000</v>
      </c>
      <c r="O135" s="119">
        <f>M135/F135</f>
        <v>0</v>
      </c>
      <c r="P135" s="120"/>
      <c r="Q135" s="89"/>
      <c r="R135" s="89"/>
      <c r="S135" s="121">
        <f t="shared" ref="S135:S136" si="135">+N135+C135+Q135+R135</f>
        <v>145000</v>
      </c>
      <c r="T135" s="122">
        <f t="shared" si="129"/>
        <v>0</v>
      </c>
      <c r="V135" s="8"/>
      <c r="W135" s="8"/>
      <c r="X135" s="8"/>
      <c r="Y135" s="67"/>
      <c r="Z135" s="8"/>
      <c r="AA135" s="8"/>
      <c r="AB135" s="8"/>
    </row>
    <row r="136" spans="1:28" s="123" customFormat="1" ht="12.75" hidden="1" x14ac:dyDescent="0.2">
      <c r="A136" s="115" t="s">
        <v>33</v>
      </c>
      <c r="B136" s="160"/>
      <c r="C136" s="89">
        <f>April!N135+May!N135</f>
        <v>0</v>
      </c>
      <c r="D136" s="89">
        <f t="shared" si="130"/>
        <v>0</v>
      </c>
      <c r="E136" s="89"/>
      <c r="F136" s="8">
        <f t="shared" si="131"/>
        <v>0</v>
      </c>
      <c r="G136" s="214"/>
      <c r="H136" s="89">
        <f>F136-G136</f>
        <v>0</v>
      </c>
      <c r="I136" s="116" t="e">
        <f>G136/F136</f>
        <v>#DIV/0!</v>
      </c>
      <c r="J136" s="117"/>
      <c r="K136" s="118"/>
      <c r="L136" s="116" t="e">
        <f t="shared" si="132"/>
        <v>#DIV/0!</v>
      </c>
      <c r="M136" s="89">
        <f t="shared" si="133"/>
        <v>0</v>
      </c>
      <c r="N136" s="89">
        <f t="shared" si="134"/>
        <v>0</v>
      </c>
      <c r="O136" s="119" t="e">
        <f>M136/F136</f>
        <v>#DIV/0!</v>
      </c>
      <c r="P136" s="120"/>
      <c r="Q136" s="89"/>
      <c r="R136" s="89"/>
      <c r="S136" s="121">
        <f t="shared" si="135"/>
        <v>0</v>
      </c>
      <c r="T136" s="122" t="e">
        <f t="shared" si="129"/>
        <v>#DIV/0!</v>
      </c>
      <c r="V136" s="8"/>
      <c r="W136" s="8"/>
      <c r="X136" s="8"/>
      <c r="Y136" s="67"/>
      <c r="Z136" s="8"/>
      <c r="AA136" s="8"/>
      <c r="AB136" s="8"/>
    </row>
    <row r="137" spans="1:28" x14ac:dyDescent="0.25">
      <c r="A137" s="124"/>
      <c r="B137" s="160"/>
      <c r="C137" s="18"/>
      <c r="D137" s="18"/>
      <c r="E137" s="18"/>
      <c r="F137" s="6"/>
      <c r="G137" s="219"/>
      <c r="H137" s="18"/>
      <c r="I137" s="103"/>
      <c r="J137" s="104"/>
      <c r="K137" s="105"/>
      <c r="L137" s="103"/>
      <c r="M137" s="18"/>
      <c r="N137" s="20"/>
      <c r="O137" s="106"/>
      <c r="Q137" s="18"/>
      <c r="R137" s="18"/>
      <c r="S137" s="105"/>
      <c r="T137" s="108"/>
      <c r="V137" s="6"/>
      <c r="W137" s="6"/>
      <c r="X137" s="6"/>
      <c r="Y137" s="51"/>
      <c r="Z137" s="6"/>
      <c r="AA137" s="6"/>
      <c r="AB137" s="6"/>
    </row>
    <row r="138" spans="1:28" x14ac:dyDescent="0.25">
      <c r="A138" s="102" t="s">
        <v>75</v>
      </c>
      <c r="B138" s="159"/>
      <c r="C138" s="18"/>
      <c r="D138" s="18"/>
      <c r="E138" s="18"/>
      <c r="F138" s="6"/>
      <c r="G138" s="219"/>
      <c r="H138" s="18"/>
      <c r="I138" s="103"/>
      <c r="J138" s="104"/>
      <c r="K138" s="105"/>
      <c r="L138" s="103"/>
      <c r="M138" s="18"/>
      <c r="N138" s="20"/>
      <c r="O138" s="106"/>
      <c r="Q138" s="18"/>
      <c r="R138" s="18"/>
      <c r="S138" s="105"/>
      <c r="T138" s="108"/>
      <c r="V138" s="6"/>
      <c r="W138" s="6"/>
      <c r="X138" s="6"/>
      <c r="Y138" s="51"/>
      <c r="Z138" s="6"/>
      <c r="AA138" s="6"/>
      <c r="AB138" s="6"/>
    </row>
    <row r="139" spans="1:28" hidden="1" x14ac:dyDescent="0.25">
      <c r="A139" s="102"/>
      <c r="B139" s="159"/>
      <c r="C139" s="18"/>
      <c r="D139" s="18"/>
      <c r="E139" s="18"/>
      <c r="F139" s="6"/>
      <c r="G139" s="219"/>
      <c r="H139" s="18"/>
      <c r="I139" s="103"/>
      <c r="J139" s="104"/>
      <c r="K139" s="105"/>
      <c r="L139" s="103"/>
      <c r="M139" s="18"/>
      <c r="N139" s="20"/>
      <c r="O139" s="106"/>
      <c r="Q139" s="18"/>
      <c r="R139" s="18"/>
      <c r="S139" s="105"/>
      <c r="T139" s="108"/>
      <c r="V139" s="6"/>
      <c r="W139" s="6"/>
      <c r="X139" s="6"/>
      <c r="Y139" s="51"/>
      <c r="Z139" s="6"/>
      <c r="AA139" s="6"/>
      <c r="AB139" s="6"/>
    </row>
    <row r="140" spans="1:28" hidden="1" x14ac:dyDescent="0.25">
      <c r="A140" s="102"/>
      <c r="B140" s="159"/>
      <c r="C140" s="18"/>
      <c r="D140" s="18"/>
      <c r="E140" s="18"/>
      <c r="F140" s="6"/>
      <c r="G140" s="219"/>
      <c r="H140" s="18"/>
      <c r="I140" s="103"/>
      <c r="J140" s="104"/>
      <c r="K140" s="105"/>
      <c r="L140" s="103"/>
      <c r="M140" s="18"/>
      <c r="N140" s="20"/>
      <c r="O140" s="106"/>
      <c r="Q140" s="18"/>
      <c r="R140" s="18"/>
      <c r="S140" s="105"/>
      <c r="T140" s="108"/>
      <c r="V140" s="6"/>
      <c r="W140" s="6"/>
      <c r="X140" s="6"/>
      <c r="Y140" s="51"/>
      <c r="Z140" s="6"/>
      <c r="AA140" s="6"/>
      <c r="AB140" s="6"/>
    </row>
    <row r="141" spans="1:28" ht="45" hidden="1" x14ac:dyDescent="0.25">
      <c r="A141" s="109" t="s">
        <v>76</v>
      </c>
      <c r="B141" s="159" t="s">
        <v>77</v>
      </c>
      <c r="C141" s="19">
        <f>SUM(C142:C144)</f>
        <v>0</v>
      </c>
      <c r="D141" s="110">
        <f>SUM(D142:D144)</f>
        <v>0</v>
      </c>
      <c r="E141" s="110">
        <f>SUM(E142:E144)</f>
        <v>0</v>
      </c>
      <c r="F141" s="56">
        <f>D141+E141</f>
        <v>0</v>
      </c>
      <c r="G141" s="265">
        <f>SUM(G142:G144)</f>
        <v>0</v>
      </c>
      <c r="H141" s="110">
        <f>F141-G141</f>
        <v>0</v>
      </c>
      <c r="I141" s="111" t="e">
        <f>G141/F141</f>
        <v>#DIV/0!</v>
      </c>
      <c r="J141" s="110">
        <f>SUM(J142:J144)</f>
        <v>0</v>
      </c>
      <c r="K141" s="110">
        <f>SUM(K142:K144)</f>
        <v>0</v>
      </c>
      <c r="L141" s="111" t="e">
        <f>(K141+J141)/F141</f>
        <v>#DIV/0!</v>
      </c>
      <c r="M141" s="110">
        <f>K141+G141+J141</f>
        <v>0</v>
      </c>
      <c r="N141" s="112">
        <f>H141-K141-J141</f>
        <v>0</v>
      </c>
      <c r="O141" s="111" t="e">
        <f>M141/F141</f>
        <v>#DIV/0!</v>
      </c>
      <c r="P141" s="113"/>
      <c r="Q141" s="110">
        <f>SUM(Q142:Q144)</f>
        <v>0</v>
      </c>
      <c r="R141" s="110">
        <f>SUM(R142:R144)</f>
        <v>0</v>
      </c>
      <c r="S141" s="114">
        <f>+N141+C141+Q141+R141</f>
        <v>0</v>
      </c>
      <c r="T141" s="111" t="e">
        <f>+M141/(Q141+F141+R141+C141)</f>
        <v>#DIV/0!</v>
      </c>
      <c r="V141" s="7">
        <f>SUM(V142:V144)</f>
        <v>0</v>
      </c>
      <c r="W141" s="7">
        <f>SUM(W142:W144)</f>
        <v>0</v>
      </c>
      <c r="X141" s="7">
        <f>SUM(X142:X144)</f>
        <v>0</v>
      </c>
      <c r="Y141" s="51"/>
      <c r="Z141" s="7">
        <f>SUM(Z142:Z144)</f>
        <v>0</v>
      </c>
      <c r="AA141" s="7">
        <f>SUM(AA142:AA144)</f>
        <v>0</v>
      </c>
      <c r="AB141" s="7">
        <f>SUM(AB142:AB144)</f>
        <v>0</v>
      </c>
    </row>
    <row r="142" spans="1:28" s="123" customFormat="1" ht="12.75" hidden="1" x14ac:dyDescent="0.2">
      <c r="A142" s="115" t="s">
        <v>31</v>
      </c>
      <c r="B142" s="160"/>
      <c r="C142" s="89">
        <f>April!N141+May!N141</f>
        <v>0</v>
      </c>
      <c r="D142" s="89">
        <f>+X142+AB142</f>
        <v>0</v>
      </c>
      <c r="E142" s="89"/>
      <c r="F142" s="8">
        <f>D142+E142</f>
        <v>0</v>
      </c>
      <c r="G142" s="214"/>
      <c r="H142" s="89">
        <f>F142-G142</f>
        <v>0</v>
      </c>
      <c r="I142" s="116" t="e">
        <f>G142/F142</f>
        <v>#DIV/0!</v>
      </c>
      <c r="J142" s="117"/>
      <c r="K142" s="118"/>
      <c r="L142" s="116" t="e">
        <f>(K142+J142)/F142</f>
        <v>#DIV/0!</v>
      </c>
      <c r="M142" s="89">
        <f>K142+G142+J142</f>
        <v>0</v>
      </c>
      <c r="N142" s="89">
        <f>H142-K142-J142</f>
        <v>0</v>
      </c>
      <c r="O142" s="119" t="e">
        <f>M142/F142</f>
        <v>#DIV/0!</v>
      </c>
      <c r="P142" s="120"/>
      <c r="Q142" s="89"/>
      <c r="R142" s="89"/>
      <c r="S142" s="121">
        <f>+N142+C142+Q142+R142</f>
        <v>0</v>
      </c>
      <c r="T142" s="122" t="e">
        <f t="shared" ref="T142:T144" si="136">+M142/(Q142+F142+R142+C142)</f>
        <v>#DIV/0!</v>
      </c>
      <c r="V142" s="8"/>
      <c r="W142" s="8"/>
      <c r="X142" s="8"/>
      <c r="Y142" s="67"/>
      <c r="Z142" s="8"/>
      <c r="AA142" s="8"/>
      <c r="AB142" s="8"/>
    </row>
    <row r="143" spans="1:28" s="123" customFormat="1" ht="12.75" hidden="1" x14ac:dyDescent="0.2">
      <c r="A143" s="115" t="s">
        <v>32</v>
      </c>
      <c r="B143" s="160"/>
      <c r="C143" s="89">
        <f>April!N142+May!N142</f>
        <v>0</v>
      </c>
      <c r="D143" s="89">
        <f t="shared" ref="D143:D144" si="137">+X143+AB143</f>
        <v>0</v>
      </c>
      <c r="E143" s="89"/>
      <c r="F143" s="8">
        <f t="shared" ref="F143:F144" si="138">D143+E143</f>
        <v>0</v>
      </c>
      <c r="G143" s="214"/>
      <c r="H143" s="89">
        <f>F143-G143</f>
        <v>0</v>
      </c>
      <c r="I143" s="116" t="e">
        <f>G143/F143</f>
        <v>#DIV/0!</v>
      </c>
      <c r="J143" s="117"/>
      <c r="K143" s="118"/>
      <c r="L143" s="116" t="e">
        <f t="shared" ref="L143:L144" si="139">(K143+J143)/F143</f>
        <v>#DIV/0!</v>
      </c>
      <c r="M143" s="89">
        <f t="shared" ref="M143:M144" si="140">K143+G143+J143</f>
        <v>0</v>
      </c>
      <c r="N143" s="89">
        <f t="shared" ref="N143:N144" si="141">H143-K143-J143</f>
        <v>0</v>
      </c>
      <c r="O143" s="119" t="e">
        <f>M143/F143</f>
        <v>#DIV/0!</v>
      </c>
      <c r="P143" s="120"/>
      <c r="Q143" s="89"/>
      <c r="R143" s="89"/>
      <c r="S143" s="121">
        <f t="shared" ref="S143:S144" si="142">+N143+C143+Q143+R143</f>
        <v>0</v>
      </c>
      <c r="T143" s="122" t="e">
        <f t="shared" si="136"/>
        <v>#DIV/0!</v>
      </c>
      <c r="V143" s="8"/>
      <c r="W143" s="8"/>
      <c r="X143" s="8"/>
      <c r="Y143" s="67"/>
      <c r="Z143" s="8"/>
      <c r="AA143" s="8"/>
      <c r="AB143" s="8"/>
    </row>
    <row r="144" spans="1:28" s="123" customFormat="1" ht="12.75" hidden="1" x14ac:dyDescent="0.2">
      <c r="A144" s="115" t="s">
        <v>33</v>
      </c>
      <c r="B144" s="160"/>
      <c r="C144" s="89">
        <f>April!N143+May!N143</f>
        <v>0</v>
      </c>
      <c r="D144" s="89">
        <f t="shared" si="137"/>
        <v>0</v>
      </c>
      <c r="E144" s="89"/>
      <c r="F144" s="8">
        <f t="shared" si="138"/>
        <v>0</v>
      </c>
      <c r="G144" s="214"/>
      <c r="H144" s="89">
        <f>F144-G144</f>
        <v>0</v>
      </c>
      <c r="I144" s="116" t="e">
        <f>G144/F144</f>
        <v>#DIV/0!</v>
      </c>
      <c r="J144" s="117"/>
      <c r="K144" s="118"/>
      <c r="L144" s="116" t="e">
        <f t="shared" si="139"/>
        <v>#DIV/0!</v>
      </c>
      <c r="M144" s="89">
        <f t="shared" si="140"/>
        <v>0</v>
      </c>
      <c r="N144" s="89">
        <f t="shared" si="141"/>
        <v>0</v>
      </c>
      <c r="O144" s="119" t="e">
        <f>M144/F144</f>
        <v>#DIV/0!</v>
      </c>
      <c r="P144" s="120"/>
      <c r="Q144" s="89"/>
      <c r="R144" s="89"/>
      <c r="S144" s="121">
        <f t="shared" si="142"/>
        <v>0</v>
      </c>
      <c r="T144" s="122" t="e">
        <f t="shared" si="136"/>
        <v>#DIV/0!</v>
      </c>
      <c r="V144" s="8"/>
      <c r="W144" s="8"/>
      <c r="X144" s="8"/>
      <c r="Y144" s="67"/>
      <c r="Z144" s="8"/>
      <c r="AA144" s="8"/>
      <c r="AB144" s="8"/>
    </row>
    <row r="145" spans="1:28" hidden="1" x14ac:dyDescent="0.25">
      <c r="A145" s="124"/>
      <c r="B145" s="160"/>
      <c r="C145" s="18"/>
      <c r="D145" s="18"/>
      <c r="E145" s="18"/>
      <c r="F145" s="6"/>
      <c r="G145" s="219"/>
      <c r="H145" s="18"/>
      <c r="I145" s="103"/>
      <c r="J145" s="104"/>
      <c r="K145" s="105"/>
      <c r="L145" s="103"/>
      <c r="M145" s="18"/>
      <c r="N145" s="20"/>
      <c r="O145" s="106"/>
      <c r="Q145" s="18"/>
      <c r="R145" s="18"/>
      <c r="S145" s="105"/>
      <c r="T145" s="108"/>
      <c r="V145" s="6"/>
      <c r="W145" s="6"/>
      <c r="X145" s="6"/>
      <c r="Y145" s="51"/>
      <c r="Z145" s="6"/>
      <c r="AA145" s="6"/>
      <c r="AB145" s="6"/>
    </row>
    <row r="146" spans="1:28" hidden="1" x14ac:dyDescent="0.25">
      <c r="A146" s="102"/>
      <c r="B146" s="159"/>
      <c r="C146" s="18"/>
      <c r="D146" s="18"/>
      <c r="E146" s="18"/>
      <c r="F146" s="6"/>
      <c r="G146" s="219"/>
      <c r="H146" s="18"/>
      <c r="I146" s="103"/>
      <c r="J146" s="104"/>
      <c r="K146" s="105"/>
      <c r="L146" s="103"/>
      <c r="M146" s="18"/>
      <c r="N146" s="20"/>
      <c r="O146" s="106"/>
      <c r="Q146" s="18"/>
      <c r="R146" s="18"/>
      <c r="S146" s="105"/>
      <c r="T146" s="108"/>
      <c r="V146" s="6"/>
      <c r="W146" s="6"/>
      <c r="X146" s="6"/>
      <c r="Y146" s="51"/>
      <c r="Z146" s="6"/>
      <c r="AA146" s="6"/>
      <c r="AB146" s="6"/>
    </row>
    <row r="147" spans="1:28" ht="60" hidden="1" x14ac:dyDescent="0.25">
      <c r="A147" s="109" t="s">
        <v>78</v>
      </c>
      <c r="B147" s="159" t="s">
        <v>79</v>
      </c>
      <c r="C147" s="19">
        <f>SUM(C148:C150)</f>
        <v>0</v>
      </c>
      <c r="D147" s="110">
        <f>SUM(D148:D150)</f>
        <v>0</v>
      </c>
      <c r="E147" s="110">
        <f>SUM(E148:E150)</f>
        <v>0</v>
      </c>
      <c r="F147" s="56">
        <f>D147+E147</f>
        <v>0</v>
      </c>
      <c r="G147" s="265">
        <f>SUM(G148:G150)</f>
        <v>0</v>
      </c>
      <c r="H147" s="110">
        <f>F147-G147</f>
        <v>0</v>
      </c>
      <c r="I147" s="111" t="e">
        <f>G147/F147</f>
        <v>#DIV/0!</v>
      </c>
      <c r="J147" s="110">
        <f>SUM(J148:J150)</f>
        <v>0</v>
      </c>
      <c r="K147" s="110">
        <f>SUM(K148:K150)</f>
        <v>0</v>
      </c>
      <c r="L147" s="111" t="e">
        <f>(K147+J147)/F147</f>
        <v>#DIV/0!</v>
      </c>
      <c r="M147" s="110">
        <f>K147+G147+J147</f>
        <v>0</v>
      </c>
      <c r="N147" s="112">
        <f>H147-K147-J147</f>
        <v>0</v>
      </c>
      <c r="O147" s="111" t="e">
        <f>M147/F147</f>
        <v>#DIV/0!</v>
      </c>
      <c r="P147" s="113"/>
      <c r="Q147" s="110">
        <f>SUM(Q148:Q150)</f>
        <v>0</v>
      </c>
      <c r="R147" s="110">
        <f>SUM(R148:R150)</f>
        <v>0</v>
      </c>
      <c r="S147" s="114">
        <f>+N147+C147+Q147+R147</f>
        <v>0</v>
      </c>
      <c r="T147" s="111" t="e">
        <f>+M147/(Q147+F147+R147+C147)</f>
        <v>#DIV/0!</v>
      </c>
      <c r="V147" s="7">
        <f>SUM(V148:V150)</f>
        <v>0</v>
      </c>
      <c r="W147" s="7">
        <f>SUM(W148:W150)</f>
        <v>0</v>
      </c>
      <c r="X147" s="7">
        <f>SUM(X148:X150)</f>
        <v>0</v>
      </c>
      <c r="Y147" s="51"/>
      <c r="Z147" s="7">
        <f>SUM(Z148:Z150)</f>
        <v>0</v>
      </c>
      <c r="AA147" s="7">
        <f>SUM(AA148:AA150)</f>
        <v>0</v>
      </c>
      <c r="AB147" s="7">
        <f>SUM(AB148:AB150)</f>
        <v>0</v>
      </c>
    </row>
    <row r="148" spans="1:28" s="123" customFormat="1" ht="12.75" hidden="1" x14ac:dyDescent="0.2">
      <c r="A148" s="115" t="s">
        <v>31</v>
      </c>
      <c r="B148" s="160"/>
      <c r="C148" s="89">
        <f>April!N147+May!N147</f>
        <v>0</v>
      </c>
      <c r="D148" s="89">
        <f>+X148+AB148</f>
        <v>0</v>
      </c>
      <c r="E148" s="89"/>
      <c r="F148" s="8">
        <f>D148+E148</f>
        <v>0</v>
      </c>
      <c r="G148" s="214"/>
      <c r="H148" s="89">
        <f>F148-G148</f>
        <v>0</v>
      </c>
      <c r="I148" s="116" t="e">
        <f>G148/F148</f>
        <v>#DIV/0!</v>
      </c>
      <c r="J148" s="117"/>
      <c r="K148" s="118"/>
      <c r="L148" s="116" t="e">
        <f>(K148+J148)/F148</f>
        <v>#DIV/0!</v>
      </c>
      <c r="M148" s="89">
        <f>K148+G148+J148</f>
        <v>0</v>
      </c>
      <c r="N148" s="89">
        <f>H148-K148-J148</f>
        <v>0</v>
      </c>
      <c r="O148" s="119" t="e">
        <f>M148/F148</f>
        <v>#DIV/0!</v>
      </c>
      <c r="P148" s="120"/>
      <c r="Q148" s="89"/>
      <c r="R148" s="89"/>
      <c r="S148" s="121">
        <f>+N148+C148+Q148+R148</f>
        <v>0</v>
      </c>
      <c r="T148" s="122" t="e">
        <f t="shared" ref="T148:T150" si="143">+M148/(Q148+F148+R148+C148)</f>
        <v>#DIV/0!</v>
      </c>
      <c r="V148" s="8"/>
      <c r="W148" s="8"/>
      <c r="X148" s="8"/>
      <c r="Y148" s="67"/>
      <c r="Z148" s="8"/>
      <c r="AA148" s="8"/>
      <c r="AB148" s="8"/>
    </row>
    <row r="149" spans="1:28" s="123" customFormat="1" ht="12.75" hidden="1" x14ac:dyDescent="0.2">
      <c r="A149" s="115" t="s">
        <v>32</v>
      </c>
      <c r="B149" s="160"/>
      <c r="C149" s="89">
        <f>April!N148+May!N148</f>
        <v>0</v>
      </c>
      <c r="D149" s="89">
        <f t="shared" ref="D149:D150" si="144">+X149+AB149</f>
        <v>0</v>
      </c>
      <c r="E149" s="89"/>
      <c r="F149" s="8">
        <f t="shared" ref="F149:F150" si="145">D149+E149</f>
        <v>0</v>
      </c>
      <c r="G149" s="214"/>
      <c r="H149" s="89">
        <f>F149-G149</f>
        <v>0</v>
      </c>
      <c r="I149" s="116" t="e">
        <f>G149/F149</f>
        <v>#DIV/0!</v>
      </c>
      <c r="J149" s="117"/>
      <c r="K149" s="118"/>
      <c r="L149" s="116" t="e">
        <f t="shared" ref="L149:L150" si="146">(K149+J149)/F149</f>
        <v>#DIV/0!</v>
      </c>
      <c r="M149" s="89">
        <f t="shared" ref="M149:M150" si="147">K149+G149+J149</f>
        <v>0</v>
      </c>
      <c r="N149" s="89">
        <f t="shared" ref="N149:N150" si="148">H149-K149-J149</f>
        <v>0</v>
      </c>
      <c r="O149" s="119" t="e">
        <f>M149/F149</f>
        <v>#DIV/0!</v>
      </c>
      <c r="P149" s="120"/>
      <c r="Q149" s="89"/>
      <c r="R149" s="89"/>
      <c r="S149" s="121">
        <f t="shared" ref="S149:S150" si="149">+N149+C149+Q149+R149</f>
        <v>0</v>
      </c>
      <c r="T149" s="122" t="e">
        <f t="shared" si="143"/>
        <v>#DIV/0!</v>
      </c>
      <c r="V149" s="8"/>
      <c r="W149" s="8"/>
      <c r="X149" s="8"/>
      <c r="Y149" s="67"/>
      <c r="Z149" s="8"/>
      <c r="AA149" s="8"/>
      <c r="AB149" s="8"/>
    </row>
    <row r="150" spans="1:28" s="123" customFormat="1" ht="12.75" hidden="1" x14ac:dyDescent="0.2">
      <c r="A150" s="115" t="s">
        <v>33</v>
      </c>
      <c r="B150" s="160"/>
      <c r="C150" s="89">
        <f>April!N149+May!N149</f>
        <v>0</v>
      </c>
      <c r="D150" s="89">
        <f t="shared" si="144"/>
        <v>0</v>
      </c>
      <c r="E150" s="89"/>
      <c r="F150" s="8">
        <f t="shared" si="145"/>
        <v>0</v>
      </c>
      <c r="G150" s="214"/>
      <c r="H150" s="89">
        <f>F150-G150</f>
        <v>0</v>
      </c>
      <c r="I150" s="116" t="e">
        <f>G150/F150</f>
        <v>#DIV/0!</v>
      </c>
      <c r="J150" s="117"/>
      <c r="K150" s="118"/>
      <c r="L150" s="116" t="e">
        <f t="shared" si="146"/>
        <v>#DIV/0!</v>
      </c>
      <c r="M150" s="89">
        <f t="shared" si="147"/>
        <v>0</v>
      </c>
      <c r="N150" s="89">
        <f t="shared" si="148"/>
        <v>0</v>
      </c>
      <c r="O150" s="119" t="e">
        <f>M150/F150</f>
        <v>#DIV/0!</v>
      </c>
      <c r="P150" s="120"/>
      <c r="Q150" s="89"/>
      <c r="R150" s="89"/>
      <c r="S150" s="121">
        <f t="shared" si="149"/>
        <v>0</v>
      </c>
      <c r="T150" s="122" t="e">
        <f t="shared" si="143"/>
        <v>#DIV/0!</v>
      </c>
      <c r="V150" s="8"/>
      <c r="W150" s="8"/>
      <c r="X150" s="8"/>
      <c r="Y150" s="67"/>
      <c r="Z150" s="8"/>
      <c r="AA150" s="8"/>
      <c r="AB150" s="8"/>
    </row>
    <row r="151" spans="1:28" x14ac:dyDescent="0.25">
      <c r="A151" s="124"/>
      <c r="B151" s="160"/>
      <c r="C151" s="18"/>
      <c r="D151" s="18"/>
      <c r="E151" s="18"/>
      <c r="F151" s="6"/>
      <c r="G151" s="219"/>
      <c r="H151" s="18"/>
      <c r="I151" s="103"/>
      <c r="J151" s="104"/>
      <c r="K151" s="105"/>
      <c r="L151" s="103"/>
      <c r="M151" s="18"/>
      <c r="N151" s="20"/>
      <c r="O151" s="106"/>
      <c r="Q151" s="18"/>
      <c r="R151" s="18"/>
      <c r="S151" s="105"/>
      <c r="T151" s="108"/>
      <c r="V151" s="6"/>
      <c r="W151" s="6"/>
      <c r="X151" s="6"/>
      <c r="Y151" s="51"/>
      <c r="Z151" s="6"/>
      <c r="AA151" s="6"/>
      <c r="AB151" s="6"/>
    </row>
    <row r="152" spans="1:28" x14ac:dyDescent="0.25">
      <c r="A152" s="109" t="s">
        <v>80</v>
      </c>
      <c r="B152" s="159" t="s">
        <v>81</v>
      </c>
      <c r="C152" s="19">
        <f>SUM(C153:C155)</f>
        <v>-1848679.0099999998</v>
      </c>
      <c r="D152" s="110">
        <f>SUM(D153:D155)</f>
        <v>0</v>
      </c>
      <c r="E152" s="110">
        <f>SUM(E153:E155)</f>
        <v>0</v>
      </c>
      <c r="F152" s="56">
        <f>D152+E152</f>
        <v>0</v>
      </c>
      <c r="G152" s="265">
        <f>SUM(G153:G155)</f>
        <v>151853.49</v>
      </c>
      <c r="H152" s="110">
        <f>F152-G152</f>
        <v>-151853.49</v>
      </c>
      <c r="I152" s="111" t="e">
        <f>G152/F152</f>
        <v>#DIV/0!</v>
      </c>
      <c r="J152" s="110">
        <f>SUM(J153:J155)</f>
        <v>302663</v>
      </c>
      <c r="K152" s="110">
        <f>SUM(K153:K155)</f>
        <v>0</v>
      </c>
      <c r="L152" s="111" t="e">
        <f>(K152+J152)/F152</f>
        <v>#DIV/0!</v>
      </c>
      <c r="M152" s="110">
        <f>K152+G152+J152</f>
        <v>454516.49</v>
      </c>
      <c r="N152" s="112">
        <f>H152-K152-J152</f>
        <v>-454516.49</v>
      </c>
      <c r="O152" s="111" t="e">
        <f>M152/F152</f>
        <v>#DIV/0!</v>
      </c>
      <c r="P152" s="113"/>
      <c r="Q152" s="110">
        <f>SUM(Q153:Q155)</f>
        <v>0</v>
      </c>
      <c r="R152" s="110">
        <f>SUM(R153:R155)</f>
        <v>0</v>
      </c>
      <c r="S152" s="114">
        <f>+N152+C152+Q152+R152</f>
        <v>-2303195.5</v>
      </c>
      <c r="T152" s="111">
        <f>+M152/(Q152+F152+R152+C152)</f>
        <v>-0.24586014529369274</v>
      </c>
      <c r="V152" s="7">
        <f>SUM(V153:V155)</f>
        <v>0</v>
      </c>
      <c r="W152" s="7">
        <f>SUM(W153:W155)</f>
        <v>0</v>
      </c>
      <c r="X152" s="7">
        <f>SUM(X153:X155)</f>
        <v>0</v>
      </c>
      <c r="Y152" s="51"/>
      <c r="Z152" s="7">
        <f>SUM(Z153:Z155)</f>
        <v>0</v>
      </c>
      <c r="AA152" s="7">
        <f>SUM(AA153:AA155)</f>
        <v>0</v>
      </c>
      <c r="AB152" s="7">
        <f>SUM(AB153:AB155)</f>
        <v>0</v>
      </c>
    </row>
    <row r="153" spans="1:28" s="123" customFormat="1" ht="12.75" hidden="1" x14ac:dyDescent="0.2">
      <c r="A153" s="115" t="s">
        <v>31</v>
      </c>
      <c r="B153" s="160"/>
      <c r="C153" s="89">
        <f>April!N152+May!N152</f>
        <v>0</v>
      </c>
      <c r="D153" s="89">
        <f>+X153+AB153</f>
        <v>0</v>
      </c>
      <c r="E153" s="89"/>
      <c r="F153" s="8">
        <f>D153+E153</f>
        <v>0</v>
      </c>
      <c r="G153" s="214"/>
      <c r="H153" s="89">
        <f>F153-G153</f>
        <v>0</v>
      </c>
      <c r="I153" s="116" t="e">
        <f>G153/F153</f>
        <v>#DIV/0!</v>
      </c>
      <c r="J153" s="117"/>
      <c r="K153" s="118"/>
      <c r="L153" s="116" t="e">
        <f>(K153+J153)/F153</f>
        <v>#DIV/0!</v>
      </c>
      <c r="M153" s="89">
        <f>K153+G153+J153</f>
        <v>0</v>
      </c>
      <c r="N153" s="89">
        <f>H153-K153-J153</f>
        <v>0</v>
      </c>
      <c r="O153" s="119" t="e">
        <f>M153/F153</f>
        <v>#DIV/0!</v>
      </c>
      <c r="P153" s="120"/>
      <c r="Q153" s="89"/>
      <c r="R153" s="89"/>
      <c r="S153" s="121">
        <f>+N153+C153+Q153+R153</f>
        <v>0</v>
      </c>
      <c r="T153" s="122" t="e">
        <f t="shared" ref="T153:T155" si="150">+M153/(Q153+F153+R153+C153)</f>
        <v>#DIV/0!</v>
      </c>
      <c r="V153" s="8"/>
      <c r="W153" s="8"/>
      <c r="X153" s="8"/>
      <c r="Y153" s="67"/>
      <c r="Z153" s="8"/>
      <c r="AA153" s="8"/>
      <c r="AB153" s="8"/>
    </row>
    <row r="154" spans="1:28" s="123" customFormat="1" ht="12.75" x14ac:dyDescent="0.2">
      <c r="A154" s="115" t="s">
        <v>32</v>
      </c>
      <c r="B154" s="160"/>
      <c r="C154" s="89">
        <f>April!N153+May!N153</f>
        <v>-1848679.0099999998</v>
      </c>
      <c r="D154" s="89">
        <f t="shared" ref="D154:D155" si="151">+X154+AB154</f>
        <v>0</v>
      </c>
      <c r="E154" s="89"/>
      <c r="F154" s="8">
        <f t="shared" ref="F154:F155" si="152">D154+E154</f>
        <v>0</v>
      </c>
      <c r="G154" s="214">
        <v>151853.49</v>
      </c>
      <c r="H154" s="89">
        <f>F154-G154</f>
        <v>-151853.49</v>
      </c>
      <c r="I154" s="116" t="e">
        <f>G154/F154</f>
        <v>#DIV/0!</v>
      </c>
      <c r="J154" s="117">
        <v>302663</v>
      </c>
      <c r="K154" s="118"/>
      <c r="L154" s="116" t="e">
        <f t="shared" ref="L154:L155" si="153">(K154+J154)/F154</f>
        <v>#DIV/0!</v>
      </c>
      <c r="M154" s="89">
        <f t="shared" ref="M154:M155" si="154">K154+G154+J154</f>
        <v>454516.49</v>
      </c>
      <c r="N154" s="89">
        <f t="shared" ref="N154:N155" si="155">H154-K154-J154</f>
        <v>-454516.49</v>
      </c>
      <c r="O154" s="119" t="e">
        <f>M154/F154</f>
        <v>#DIV/0!</v>
      </c>
      <c r="P154" s="120"/>
      <c r="Q154" s="89"/>
      <c r="R154" s="89"/>
      <c r="S154" s="121">
        <f t="shared" ref="S154:S155" si="156">+N154+C154+Q154+R154</f>
        <v>-2303195.5</v>
      </c>
      <c r="T154" s="122">
        <f t="shared" si="150"/>
        <v>-0.24586014529369274</v>
      </c>
      <c r="V154" s="8"/>
      <c r="W154" s="8"/>
      <c r="X154" s="8"/>
      <c r="Y154" s="67"/>
      <c r="Z154" s="8"/>
      <c r="AA154" s="8"/>
      <c r="AB154" s="8"/>
    </row>
    <row r="155" spans="1:28" s="123" customFormat="1" ht="12.75" hidden="1" x14ac:dyDescent="0.2">
      <c r="A155" s="115" t="s">
        <v>33</v>
      </c>
      <c r="B155" s="160"/>
      <c r="C155" s="89">
        <f>April!N154+May!N154</f>
        <v>0</v>
      </c>
      <c r="D155" s="89">
        <f t="shared" si="151"/>
        <v>0</v>
      </c>
      <c r="E155" s="89"/>
      <c r="F155" s="8">
        <f t="shared" si="152"/>
        <v>0</v>
      </c>
      <c r="G155" s="214"/>
      <c r="H155" s="89">
        <f>F155-G155</f>
        <v>0</v>
      </c>
      <c r="I155" s="116" t="e">
        <f>G155/F155</f>
        <v>#DIV/0!</v>
      </c>
      <c r="J155" s="117"/>
      <c r="K155" s="118"/>
      <c r="L155" s="116" t="e">
        <f t="shared" si="153"/>
        <v>#DIV/0!</v>
      </c>
      <c r="M155" s="89">
        <f t="shared" si="154"/>
        <v>0</v>
      </c>
      <c r="N155" s="89">
        <f t="shared" si="155"/>
        <v>0</v>
      </c>
      <c r="O155" s="119" t="e">
        <f>M155/F155</f>
        <v>#DIV/0!</v>
      </c>
      <c r="P155" s="120"/>
      <c r="Q155" s="89"/>
      <c r="R155" s="89"/>
      <c r="S155" s="121">
        <f t="shared" si="156"/>
        <v>0</v>
      </c>
      <c r="T155" s="122" t="e">
        <f t="shared" si="150"/>
        <v>#DIV/0!</v>
      </c>
      <c r="V155" s="8"/>
      <c r="W155" s="8"/>
      <c r="X155" s="8"/>
      <c r="Y155" s="67"/>
      <c r="Z155" s="8"/>
      <c r="AA155" s="8"/>
      <c r="AB155" s="8"/>
    </row>
    <row r="156" spans="1:28" x14ac:dyDescent="0.25">
      <c r="A156" s="124"/>
      <c r="B156" s="160"/>
      <c r="C156" s="18"/>
      <c r="D156" s="18"/>
      <c r="E156" s="18"/>
      <c r="F156" s="6"/>
      <c r="G156" s="219"/>
      <c r="H156" s="18"/>
      <c r="I156" s="103"/>
      <c r="J156" s="104"/>
      <c r="K156" s="105"/>
      <c r="L156" s="103"/>
      <c r="M156" s="18"/>
      <c r="N156" s="20"/>
      <c r="O156" s="106"/>
      <c r="Q156" s="18"/>
      <c r="R156" s="18"/>
      <c r="S156" s="105"/>
      <c r="T156" s="108"/>
      <c r="V156" s="6"/>
      <c r="W156" s="6"/>
      <c r="X156" s="6"/>
      <c r="Y156" s="51"/>
      <c r="Z156" s="6"/>
      <c r="AA156" s="6"/>
      <c r="AB156" s="6"/>
    </row>
    <row r="157" spans="1:28" ht="45" x14ac:dyDescent="0.25">
      <c r="A157" s="136" t="s">
        <v>82</v>
      </c>
      <c r="B157" s="159"/>
      <c r="C157" s="18"/>
      <c r="D157" s="18"/>
      <c r="E157" s="18"/>
      <c r="F157" s="6"/>
      <c r="G157" s="219"/>
      <c r="H157" s="18"/>
      <c r="I157" s="103"/>
      <c r="J157" s="104"/>
      <c r="K157" s="105"/>
      <c r="L157" s="103"/>
      <c r="M157" s="18"/>
      <c r="N157" s="20"/>
      <c r="O157" s="106"/>
      <c r="Q157" s="18"/>
      <c r="R157" s="18"/>
      <c r="S157" s="105"/>
      <c r="T157" s="108"/>
      <c r="V157" s="6"/>
      <c r="W157" s="6"/>
      <c r="X157" s="6"/>
      <c r="Y157" s="51"/>
      <c r="Z157" s="6"/>
      <c r="AA157" s="6"/>
      <c r="AB157" s="6"/>
    </row>
    <row r="158" spans="1:28" x14ac:dyDescent="0.25">
      <c r="A158" s="102"/>
      <c r="B158" s="159"/>
      <c r="C158" s="18"/>
      <c r="D158" s="18"/>
      <c r="E158" s="18"/>
      <c r="F158" s="6"/>
      <c r="G158" s="219"/>
      <c r="H158" s="18"/>
      <c r="I158" s="103"/>
      <c r="J158" s="104"/>
      <c r="K158" s="105"/>
      <c r="L158" s="103"/>
      <c r="M158" s="18"/>
      <c r="N158" s="20"/>
      <c r="O158" s="106"/>
      <c r="Q158" s="18"/>
      <c r="R158" s="18"/>
      <c r="S158" s="105"/>
      <c r="T158" s="108"/>
      <c r="V158" s="6"/>
      <c r="W158" s="6"/>
      <c r="X158" s="6"/>
      <c r="Y158" s="51"/>
      <c r="Z158" s="6"/>
      <c r="AA158" s="6"/>
      <c r="AB158" s="6"/>
    </row>
    <row r="159" spans="1:28" ht="30" x14ac:dyDescent="0.25">
      <c r="A159" s="109" t="s">
        <v>83</v>
      </c>
      <c r="B159" s="159" t="s">
        <v>84</v>
      </c>
      <c r="C159" s="19">
        <f>SUM(C160:C162)</f>
        <v>1176376.6299999999</v>
      </c>
      <c r="D159" s="110">
        <f>SUM(D160:D162)</f>
        <v>0</v>
      </c>
      <c r="E159" s="110">
        <f>SUM(E160:E162)</f>
        <v>351920.5</v>
      </c>
      <c r="F159" s="56">
        <f>D159+E159</f>
        <v>351920.5</v>
      </c>
      <c r="G159" s="265">
        <f>SUM(G160:G162)</f>
        <v>35070.61</v>
      </c>
      <c r="H159" s="110">
        <f>F159-G159</f>
        <v>316849.89</v>
      </c>
      <c r="I159" s="111">
        <f>G159/F159</f>
        <v>9.9654922063363738E-2</v>
      </c>
      <c r="J159" s="110">
        <f>SUM(J160:J162)</f>
        <v>0</v>
      </c>
      <c r="K159" s="110">
        <f>SUM(K160:K162)</f>
        <v>420</v>
      </c>
      <c r="L159" s="111">
        <f>(K159+J159)/F159</f>
        <v>1.1934513618842891E-3</v>
      </c>
      <c r="M159" s="110">
        <f>K159+G159+J159</f>
        <v>35490.61</v>
      </c>
      <c r="N159" s="112">
        <f>H159-K159-J159</f>
        <v>316429.89</v>
      </c>
      <c r="O159" s="111">
        <f>M159/F159</f>
        <v>0.10084837342524804</v>
      </c>
      <c r="P159" s="113"/>
      <c r="Q159" s="110">
        <f>SUM(Q160:Q162)</f>
        <v>0</v>
      </c>
      <c r="R159" s="110">
        <f>SUM(R160:R162)</f>
        <v>0</v>
      </c>
      <c r="S159" s="114">
        <f>+N159+C159+Q159+R159</f>
        <v>1492806.52</v>
      </c>
      <c r="T159" s="111">
        <f>+M159/(Q159+F159+R159+C159)</f>
        <v>2.3222323266418751E-2</v>
      </c>
      <c r="V159" s="7">
        <f>SUM(V160:V162)</f>
        <v>0</v>
      </c>
      <c r="W159" s="7">
        <f>SUM(W160:W162)</f>
        <v>0</v>
      </c>
      <c r="X159" s="7">
        <f>SUM(X160:X162)</f>
        <v>0</v>
      </c>
      <c r="Y159" s="51"/>
      <c r="Z159" s="7">
        <f>SUM(Z160:Z162)</f>
        <v>0</v>
      </c>
      <c r="AA159" s="7">
        <f>SUM(AA160:AA162)</f>
        <v>0</v>
      </c>
      <c r="AB159" s="7">
        <f>SUM(AB160:AB162)</f>
        <v>0</v>
      </c>
    </row>
    <row r="160" spans="1:28" s="123" customFormat="1" ht="12.75" hidden="1" x14ac:dyDescent="0.2">
      <c r="A160" s="115" t="s">
        <v>31</v>
      </c>
      <c r="B160" s="160"/>
      <c r="C160" s="89">
        <f>April!N159+May!N159</f>
        <v>0</v>
      </c>
      <c r="D160" s="89">
        <f>+X160+AB160</f>
        <v>0</v>
      </c>
      <c r="E160" s="89"/>
      <c r="F160" s="8">
        <f>D160+E160</f>
        <v>0</v>
      </c>
      <c r="G160" s="214"/>
      <c r="H160" s="89">
        <f>F160-G160</f>
        <v>0</v>
      </c>
      <c r="I160" s="116" t="e">
        <f>G160/F160</f>
        <v>#DIV/0!</v>
      </c>
      <c r="J160" s="117"/>
      <c r="K160" s="118"/>
      <c r="L160" s="116" t="e">
        <f>(K160+J160)/F160</f>
        <v>#DIV/0!</v>
      </c>
      <c r="M160" s="89">
        <f>K160+G160+J160</f>
        <v>0</v>
      </c>
      <c r="N160" s="89">
        <f>H160-K160-J160</f>
        <v>0</v>
      </c>
      <c r="O160" s="119" t="e">
        <f>M160/F160</f>
        <v>#DIV/0!</v>
      </c>
      <c r="P160" s="120"/>
      <c r="Q160" s="89"/>
      <c r="R160" s="89"/>
      <c r="S160" s="121">
        <f>+N160+C160+Q160+R160</f>
        <v>0</v>
      </c>
      <c r="T160" s="122" t="e">
        <f t="shared" ref="T160:T162" si="157">+M160/(Q160+F160+R160+C160)</f>
        <v>#DIV/0!</v>
      </c>
      <c r="V160" s="8"/>
      <c r="W160" s="8"/>
      <c r="X160" s="8"/>
      <c r="Y160" s="67"/>
      <c r="Z160" s="8"/>
      <c r="AA160" s="8"/>
      <c r="AB160" s="8"/>
    </row>
    <row r="161" spans="1:28" s="123" customFormat="1" ht="12.75" x14ac:dyDescent="0.2">
      <c r="A161" s="115" t="s">
        <v>32</v>
      </c>
      <c r="B161" s="160"/>
      <c r="C161" s="89">
        <f>April!N160+May!N160</f>
        <v>1176376.6299999999</v>
      </c>
      <c r="D161" s="89">
        <f t="shared" ref="D161:D162" si="158">+X161+AB161</f>
        <v>0</v>
      </c>
      <c r="E161" s="89">
        <v>351920.5</v>
      </c>
      <c r="F161" s="8">
        <f t="shared" ref="F161:F162" si="159">D161+E161</f>
        <v>351920.5</v>
      </c>
      <c r="G161" s="214">
        <f>19809.25+15261.36</f>
        <v>35070.61</v>
      </c>
      <c r="H161" s="89">
        <f>F161-G161</f>
        <v>316849.89</v>
      </c>
      <c r="I161" s="116">
        <f>G161/F161</f>
        <v>9.9654922063363738E-2</v>
      </c>
      <c r="J161" s="117"/>
      <c r="K161" s="118">
        <v>420</v>
      </c>
      <c r="L161" s="116">
        <f t="shared" ref="L161:L162" si="160">(K161+J161)/F161</f>
        <v>1.1934513618842891E-3</v>
      </c>
      <c r="M161" s="89">
        <f t="shared" ref="M161:M162" si="161">K161+G161+J161</f>
        <v>35490.61</v>
      </c>
      <c r="N161" s="89">
        <f t="shared" ref="N161:N162" si="162">H161-K161-J161</f>
        <v>316429.89</v>
      </c>
      <c r="O161" s="119">
        <f>M161/F161</f>
        <v>0.10084837342524804</v>
      </c>
      <c r="P161" s="120"/>
      <c r="Q161" s="89"/>
      <c r="R161" s="89"/>
      <c r="S161" s="121">
        <f t="shared" ref="S161:S162" si="163">+N161+C161+Q161+R161</f>
        <v>1492806.52</v>
      </c>
      <c r="T161" s="122">
        <f t="shared" si="157"/>
        <v>2.3222323266418751E-2</v>
      </c>
      <c r="V161" s="8"/>
      <c r="W161" s="8"/>
      <c r="X161" s="8"/>
      <c r="Y161" s="67"/>
      <c r="Z161" s="8"/>
      <c r="AA161" s="8"/>
      <c r="AB161" s="8"/>
    </row>
    <row r="162" spans="1:28" s="123" customFormat="1" ht="12.75" hidden="1" x14ac:dyDescent="0.2">
      <c r="A162" s="115" t="s">
        <v>33</v>
      </c>
      <c r="B162" s="160"/>
      <c r="C162" s="89">
        <f>April!N161+May!N161</f>
        <v>0</v>
      </c>
      <c r="D162" s="89">
        <f t="shared" si="158"/>
        <v>0</v>
      </c>
      <c r="E162" s="89"/>
      <c r="F162" s="8">
        <f t="shared" si="159"/>
        <v>0</v>
      </c>
      <c r="G162" s="214"/>
      <c r="H162" s="89">
        <f>F162-G162</f>
        <v>0</v>
      </c>
      <c r="I162" s="116" t="e">
        <f>G162/F162</f>
        <v>#DIV/0!</v>
      </c>
      <c r="J162" s="117"/>
      <c r="K162" s="118"/>
      <c r="L162" s="116" t="e">
        <f t="shared" si="160"/>
        <v>#DIV/0!</v>
      </c>
      <c r="M162" s="89">
        <f t="shared" si="161"/>
        <v>0</v>
      </c>
      <c r="N162" s="89">
        <f t="shared" si="162"/>
        <v>0</v>
      </c>
      <c r="O162" s="119" t="e">
        <f>M162/F162</f>
        <v>#DIV/0!</v>
      </c>
      <c r="P162" s="120"/>
      <c r="Q162" s="89"/>
      <c r="R162" s="89"/>
      <c r="S162" s="121">
        <f t="shared" si="163"/>
        <v>0</v>
      </c>
      <c r="T162" s="122" t="e">
        <f t="shared" si="157"/>
        <v>#DIV/0!</v>
      </c>
      <c r="V162" s="8"/>
      <c r="W162" s="8"/>
      <c r="X162" s="8"/>
      <c r="Y162" s="67"/>
      <c r="Z162" s="8"/>
      <c r="AA162" s="8"/>
      <c r="AB162" s="8"/>
    </row>
    <row r="163" spans="1:28" x14ac:dyDescent="0.25">
      <c r="A163" s="124"/>
      <c r="B163" s="160"/>
      <c r="C163" s="18"/>
      <c r="D163" s="18"/>
      <c r="E163" s="18"/>
      <c r="F163" s="6"/>
      <c r="G163" s="219"/>
      <c r="H163" s="18"/>
      <c r="I163" s="103"/>
      <c r="J163" s="104"/>
      <c r="K163" s="105"/>
      <c r="L163" s="103"/>
      <c r="M163" s="18"/>
      <c r="N163" s="20"/>
      <c r="O163" s="106"/>
      <c r="Q163" s="18"/>
      <c r="R163" s="18"/>
      <c r="S163" s="105"/>
      <c r="T163" s="108"/>
      <c r="V163" s="6"/>
      <c r="W163" s="6"/>
      <c r="X163" s="6"/>
      <c r="Y163" s="51"/>
      <c r="Z163" s="6"/>
      <c r="AA163" s="6"/>
      <c r="AB163" s="6"/>
    </row>
    <row r="164" spans="1:28" ht="30" hidden="1" x14ac:dyDescent="0.25">
      <c r="A164" s="109" t="s">
        <v>85</v>
      </c>
      <c r="B164" s="159" t="s">
        <v>86</v>
      </c>
      <c r="C164" s="19">
        <f>SUM(C165:C167)</f>
        <v>0</v>
      </c>
      <c r="D164" s="110">
        <f>SUM(D165:D167)</f>
        <v>0</v>
      </c>
      <c r="E164" s="110">
        <f>SUM(E165:E167)</f>
        <v>0</v>
      </c>
      <c r="F164" s="56">
        <f>D164+E164</f>
        <v>0</v>
      </c>
      <c r="G164" s="265">
        <f>SUM(G165:G167)</f>
        <v>0</v>
      </c>
      <c r="H164" s="110">
        <f>F164-G164</f>
        <v>0</v>
      </c>
      <c r="I164" s="111" t="e">
        <f>G164/F164</f>
        <v>#DIV/0!</v>
      </c>
      <c r="J164" s="110">
        <f>SUM(J165:J167)</f>
        <v>0</v>
      </c>
      <c r="K164" s="110">
        <f>SUM(K165:K167)</f>
        <v>0</v>
      </c>
      <c r="L164" s="111" t="e">
        <f>(K164+J164)/F164</f>
        <v>#DIV/0!</v>
      </c>
      <c r="M164" s="110">
        <f>K164+G164+J164</f>
        <v>0</v>
      </c>
      <c r="N164" s="112">
        <f>H164-K164-J164</f>
        <v>0</v>
      </c>
      <c r="O164" s="111" t="e">
        <f>M164/F164</f>
        <v>#DIV/0!</v>
      </c>
      <c r="P164" s="113"/>
      <c r="Q164" s="110">
        <f>SUM(Q165:Q167)</f>
        <v>0</v>
      </c>
      <c r="R164" s="110">
        <f>SUM(R165:R167)</f>
        <v>0</v>
      </c>
      <c r="S164" s="114">
        <f>+N164+C164+Q164+R164</f>
        <v>0</v>
      </c>
      <c r="T164" s="111" t="e">
        <f>+M164/(Q164+F164+R164+C164)</f>
        <v>#DIV/0!</v>
      </c>
      <c r="V164" s="7">
        <f>SUM(V165:V167)</f>
        <v>0</v>
      </c>
      <c r="W164" s="7">
        <f>SUM(W165:W167)</f>
        <v>0</v>
      </c>
      <c r="X164" s="7">
        <f>SUM(X165:X167)</f>
        <v>0</v>
      </c>
      <c r="Y164" s="51"/>
      <c r="Z164" s="7">
        <f>SUM(Z165:Z167)</f>
        <v>0</v>
      </c>
      <c r="AA164" s="7">
        <f>SUM(AA165:AA167)</f>
        <v>0</v>
      </c>
      <c r="AB164" s="7">
        <f>SUM(AB165:AB167)</f>
        <v>0</v>
      </c>
    </row>
    <row r="165" spans="1:28" s="123" customFormat="1" ht="12.75" hidden="1" x14ac:dyDescent="0.2">
      <c r="A165" s="115" t="s">
        <v>31</v>
      </c>
      <c r="B165" s="160"/>
      <c r="C165" s="89">
        <f>April!N164+May!N164</f>
        <v>0</v>
      </c>
      <c r="D165" s="89">
        <f>+X165+AB165</f>
        <v>0</v>
      </c>
      <c r="E165" s="89"/>
      <c r="F165" s="8">
        <f>D165+E165</f>
        <v>0</v>
      </c>
      <c r="G165" s="214"/>
      <c r="H165" s="89">
        <f>F165-G165</f>
        <v>0</v>
      </c>
      <c r="I165" s="116" t="e">
        <f>G165/F165</f>
        <v>#DIV/0!</v>
      </c>
      <c r="J165" s="117"/>
      <c r="K165" s="118"/>
      <c r="L165" s="116" t="e">
        <f>(K165+J165)/F165</f>
        <v>#DIV/0!</v>
      </c>
      <c r="M165" s="89">
        <f>K165+G165+J165</f>
        <v>0</v>
      </c>
      <c r="N165" s="89">
        <f>H165-K165-J165</f>
        <v>0</v>
      </c>
      <c r="O165" s="119" t="e">
        <f>M165/F165</f>
        <v>#DIV/0!</v>
      </c>
      <c r="P165" s="120"/>
      <c r="Q165" s="89"/>
      <c r="R165" s="89"/>
      <c r="S165" s="121">
        <f>+N165+C165+Q165+R165</f>
        <v>0</v>
      </c>
      <c r="T165" s="122" t="e">
        <f t="shared" ref="T165:T167" si="164">+M165/(Q165+F165+R165+C165)</f>
        <v>#DIV/0!</v>
      </c>
      <c r="V165" s="8"/>
      <c r="W165" s="8"/>
      <c r="X165" s="8"/>
      <c r="Y165" s="67"/>
      <c r="Z165" s="8"/>
      <c r="AA165" s="8"/>
      <c r="AB165" s="8"/>
    </row>
    <row r="166" spans="1:28" s="123" customFormat="1" ht="12.75" hidden="1" x14ac:dyDescent="0.2">
      <c r="A166" s="115" t="s">
        <v>32</v>
      </c>
      <c r="B166" s="160"/>
      <c r="C166" s="89">
        <f>April!N165+May!N165</f>
        <v>0</v>
      </c>
      <c r="D166" s="89">
        <f t="shared" ref="D166:D167" si="165">+X166+AB166</f>
        <v>0</v>
      </c>
      <c r="E166" s="89"/>
      <c r="F166" s="8">
        <f t="shared" ref="F166:F167" si="166">D166+E166</f>
        <v>0</v>
      </c>
      <c r="G166" s="214"/>
      <c r="H166" s="89">
        <f>F166-G166</f>
        <v>0</v>
      </c>
      <c r="I166" s="116" t="e">
        <f>G166/F166</f>
        <v>#DIV/0!</v>
      </c>
      <c r="J166" s="117"/>
      <c r="K166" s="118"/>
      <c r="L166" s="116" t="e">
        <f t="shared" ref="L166:L167" si="167">(K166+J166)/F166</f>
        <v>#DIV/0!</v>
      </c>
      <c r="M166" s="89">
        <f t="shared" ref="M166:M167" si="168">K166+G166+J166</f>
        <v>0</v>
      </c>
      <c r="N166" s="89">
        <f t="shared" ref="N166:N167" si="169">H166-K166-J166</f>
        <v>0</v>
      </c>
      <c r="O166" s="119" t="e">
        <f>M166/F166</f>
        <v>#DIV/0!</v>
      </c>
      <c r="P166" s="120"/>
      <c r="Q166" s="89"/>
      <c r="R166" s="89"/>
      <c r="S166" s="121">
        <f t="shared" ref="S166:S167" si="170">+N166+C166+Q166+R166</f>
        <v>0</v>
      </c>
      <c r="T166" s="122" t="e">
        <f t="shared" si="164"/>
        <v>#DIV/0!</v>
      </c>
      <c r="V166" s="8"/>
      <c r="W166" s="8"/>
      <c r="X166" s="8"/>
      <c r="Y166" s="67"/>
      <c r="Z166" s="8"/>
      <c r="AA166" s="8"/>
      <c r="AB166" s="8"/>
    </row>
    <row r="167" spans="1:28" s="123" customFormat="1" ht="12.75" hidden="1" x14ac:dyDescent="0.2">
      <c r="A167" s="115" t="s">
        <v>33</v>
      </c>
      <c r="B167" s="160"/>
      <c r="C167" s="89">
        <f>April!N166+May!N166</f>
        <v>0</v>
      </c>
      <c r="D167" s="89">
        <f t="shared" si="165"/>
        <v>0</v>
      </c>
      <c r="E167" s="89"/>
      <c r="F167" s="8">
        <f t="shared" si="166"/>
        <v>0</v>
      </c>
      <c r="G167" s="214"/>
      <c r="H167" s="89">
        <f>F167-G167</f>
        <v>0</v>
      </c>
      <c r="I167" s="116" t="e">
        <f>G167/F167</f>
        <v>#DIV/0!</v>
      </c>
      <c r="J167" s="117"/>
      <c r="K167" s="118"/>
      <c r="L167" s="116" t="e">
        <f t="shared" si="167"/>
        <v>#DIV/0!</v>
      </c>
      <c r="M167" s="89">
        <f t="shared" si="168"/>
        <v>0</v>
      </c>
      <c r="N167" s="89">
        <f t="shared" si="169"/>
        <v>0</v>
      </c>
      <c r="O167" s="119" t="e">
        <f>M167/F167</f>
        <v>#DIV/0!</v>
      </c>
      <c r="P167" s="120"/>
      <c r="Q167" s="89"/>
      <c r="R167" s="89"/>
      <c r="S167" s="121">
        <f t="shared" si="170"/>
        <v>0</v>
      </c>
      <c r="T167" s="122" t="e">
        <f t="shared" si="164"/>
        <v>#DIV/0!</v>
      </c>
      <c r="V167" s="8"/>
      <c r="W167" s="8"/>
      <c r="X167" s="8"/>
      <c r="Y167" s="67"/>
      <c r="Z167" s="8"/>
      <c r="AA167" s="8"/>
      <c r="AB167" s="8"/>
    </row>
    <row r="168" spans="1:28" hidden="1" x14ac:dyDescent="0.25">
      <c r="A168" s="124"/>
      <c r="B168" s="160"/>
      <c r="C168" s="18"/>
      <c r="D168" s="18"/>
      <c r="E168" s="18"/>
      <c r="F168" s="6"/>
      <c r="G168" s="219"/>
      <c r="H168" s="18"/>
      <c r="I168" s="103"/>
      <c r="J168" s="104"/>
      <c r="K168" s="105"/>
      <c r="L168" s="103"/>
      <c r="M168" s="18"/>
      <c r="N168" s="20"/>
      <c r="O168" s="106"/>
      <c r="Q168" s="18"/>
      <c r="R168" s="18"/>
      <c r="S168" s="105"/>
      <c r="T168" s="108"/>
      <c r="V168" s="6"/>
      <c r="W168" s="6"/>
      <c r="X168" s="6"/>
      <c r="Y168" s="51"/>
      <c r="Z168" s="6"/>
      <c r="AA168" s="6"/>
      <c r="AB168" s="6"/>
    </row>
    <row r="169" spans="1:28" ht="30" x14ac:dyDescent="0.25">
      <c r="A169" s="109" t="s">
        <v>87</v>
      </c>
      <c r="B169" s="159" t="s">
        <v>88</v>
      </c>
      <c r="C169" s="19">
        <f>SUM(C170:C172)</f>
        <v>-37301</v>
      </c>
      <c r="D169" s="110">
        <f>SUM(D170:D172)</f>
        <v>144498</v>
      </c>
      <c r="E169" s="110">
        <f>SUM(E170:E172)</f>
        <v>16666</v>
      </c>
      <c r="F169" s="56">
        <f>D169+E169</f>
        <v>161164</v>
      </c>
      <c r="G169" s="265">
        <f>SUM(G170:G172)</f>
        <v>61846.48</v>
      </c>
      <c r="H169" s="110">
        <f>F169-G169</f>
        <v>99317.51999999999</v>
      </c>
      <c r="I169" s="111">
        <f>G169/F169</f>
        <v>0.38374872800377258</v>
      </c>
      <c r="J169" s="110">
        <f>SUM(J170:J172)</f>
        <v>5000</v>
      </c>
      <c r="K169" s="110">
        <f>SUM(K170:K172)</f>
        <v>0</v>
      </c>
      <c r="L169" s="111">
        <f>(K169+J169)/F169</f>
        <v>3.1024298230374028E-2</v>
      </c>
      <c r="M169" s="110">
        <f>K169+G169+J169</f>
        <v>66846.48000000001</v>
      </c>
      <c r="N169" s="112">
        <f>H169-K169-J169</f>
        <v>94317.51999999999</v>
      </c>
      <c r="O169" s="111">
        <f>M169/F169</f>
        <v>0.41477302623414664</v>
      </c>
      <c r="P169" s="113"/>
      <c r="Q169" s="110">
        <f>SUM(Q170:Q172)</f>
        <v>0</v>
      </c>
      <c r="R169" s="110">
        <f>SUM(R170:R172)</f>
        <v>0</v>
      </c>
      <c r="S169" s="114">
        <f>+N169+C169+Q169+R169</f>
        <v>57016.51999999999</v>
      </c>
      <c r="T169" s="111">
        <f>+M169/(Q169+F169+R169+C169)</f>
        <v>0.53968077634160327</v>
      </c>
      <c r="V169" s="7">
        <f>SUM(V170:V172)</f>
        <v>0</v>
      </c>
      <c r="W169" s="7">
        <f>SUM(W170:W172)</f>
        <v>0</v>
      </c>
      <c r="X169" s="7">
        <f>SUM(X170:X172)</f>
        <v>113479.09</v>
      </c>
      <c r="Y169" s="51"/>
      <c r="Z169" s="7">
        <f>SUM(Z170:Z172)</f>
        <v>0</v>
      </c>
      <c r="AA169" s="7">
        <f>SUM(AA170:AA172)</f>
        <v>0</v>
      </c>
      <c r="AB169" s="7">
        <f>SUM(AB170:AB172)</f>
        <v>0</v>
      </c>
    </row>
    <row r="170" spans="1:28" s="123" customFormat="1" ht="12.75" hidden="1" x14ac:dyDescent="0.2">
      <c r="A170" s="115" t="s">
        <v>31</v>
      </c>
      <c r="B170" s="160"/>
      <c r="C170" s="89">
        <f>April!N169+May!N169</f>
        <v>0</v>
      </c>
      <c r="D170" s="89">
        <f>+X170+AB170</f>
        <v>0</v>
      </c>
      <c r="E170" s="89"/>
      <c r="F170" s="8">
        <f>D170+E170</f>
        <v>0</v>
      </c>
      <c r="G170" s="214"/>
      <c r="H170" s="89">
        <f>F170-G170</f>
        <v>0</v>
      </c>
      <c r="I170" s="116" t="e">
        <f>G170/F170</f>
        <v>#DIV/0!</v>
      </c>
      <c r="J170" s="117"/>
      <c r="K170" s="118"/>
      <c r="L170" s="116" t="e">
        <f>(K170+J170)/F170</f>
        <v>#DIV/0!</v>
      </c>
      <c r="M170" s="89">
        <f>K170+G170+J170</f>
        <v>0</v>
      </c>
      <c r="N170" s="89">
        <f>H170-K170-J170</f>
        <v>0</v>
      </c>
      <c r="O170" s="119" t="e">
        <f>M170/F170</f>
        <v>#DIV/0!</v>
      </c>
      <c r="P170" s="120"/>
      <c r="Q170" s="89"/>
      <c r="R170" s="89"/>
      <c r="S170" s="121">
        <f>+N170+C170+Q170+R170</f>
        <v>0</v>
      </c>
      <c r="T170" s="122" t="e">
        <f t="shared" ref="T170:T172" si="171">+M170/(Q170+F170+R170+C170)</f>
        <v>#DIV/0!</v>
      </c>
      <c r="V170" s="8"/>
      <c r="W170" s="8"/>
      <c r="X170" s="8"/>
      <c r="Y170" s="67"/>
      <c r="Z170" s="8"/>
      <c r="AA170" s="8"/>
      <c r="AB170" s="8"/>
    </row>
    <row r="171" spans="1:28" s="123" customFormat="1" ht="12.75" x14ac:dyDescent="0.2">
      <c r="A171" s="115" t="s">
        <v>32</v>
      </c>
      <c r="B171" s="160"/>
      <c r="C171" s="89">
        <f>April!N170+May!N170</f>
        <v>-37301</v>
      </c>
      <c r="D171" s="89">
        <v>144498</v>
      </c>
      <c r="E171" s="89">
        <v>16666</v>
      </c>
      <c r="F171" s="8">
        <f t="shared" ref="F171:F172" si="172">D171+E171</f>
        <v>161164</v>
      </c>
      <c r="G171" s="214">
        <v>61846.48</v>
      </c>
      <c r="H171" s="89"/>
      <c r="I171" s="116">
        <f>G171/F171</f>
        <v>0.38374872800377258</v>
      </c>
      <c r="J171" s="117">
        <v>5000</v>
      </c>
      <c r="K171" s="118"/>
      <c r="L171" s="116">
        <f t="shared" ref="L171:L172" si="173">(K171+J171)/F171</f>
        <v>3.1024298230374028E-2</v>
      </c>
      <c r="M171" s="89">
        <f t="shared" ref="M171:M172" si="174">K171+G171+J171</f>
        <v>66846.48000000001</v>
      </c>
      <c r="N171" s="89">
        <f t="shared" ref="N171:N172" si="175">H171-K171-J171</f>
        <v>-5000</v>
      </c>
      <c r="O171" s="119">
        <f>M171/F171</f>
        <v>0.41477302623414664</v>
      </c>
      <c r="P171" s="120"/>
      <c r="Q171" s="89"/>
      <c r="R171" s="89"/>
      <c r="S171" s="121">
        <f t="shared" ref="S171:S172" si="176">+N171+C171+Q171+R171</f>
        <v>-42301</v>
      </c>
      <c r="T171" s="122">
        <f t="shared" si="171"/>
        <v>0.53968077634160327</v>
      </c>
      <c r="V171" s="8"/>
      <c r="W171" s="8"/>
      <c r="X171" s="8">
        <v>113479.09</v>
      </c>
      <c r="Y171" s="67"/>
      <c r="Z171" s="8"/>
      <c r="AA171" s="8"/>
      <c r="AB171" s="8"/>
    </row>
    <row r="172" spans="1:28" s="123" customFormat="1" ht="12.75" hidden="1" x14ac:dyDescent="0.2">
      <c r="A172" s="115" t="s">
        <v>33</v>
      </c>
      <c r="B172" s="160"/>
      <c r="C172" s="89">
        <f>April!N171+May!N171</f>
        <v>0</v>
      </c>
      <c r="D172" s="89">
        <f t="shared" ref="D172" si="177">+X172+AB172</f>
        <v>0</v>
      </c>
      <c r="E172" s="89"/>
      <c r="F172" s="8">
        <f t="shared" si="172"/>
        <v>0</v>
      </c>
      <c r="G172" s="214"/>
      <c r="H172" s="89">
        <f>F172-G172</f>
        <v>0</v>
      </c>
      <c r="I172" s="116" t="e">
        <f>G172/F172</f>
        <v>#DIV/0!</v>
      </c>
      <c r="J172" s="117"/>
      <c r="K172" s="118"/>
      <c r="L172" s="116" t="e">
        <f t="shared" si="173"/>
        <v>#DIV/0!</v>
      </c>
      <c r="M172" s="89">
        <f t="shared" si="174"/>
        <v>0</v>
      </c>
      <c r="N172" s="89">
        <f t="shared" si="175"/>
        <v>0</v>
      </c>
      <c r="O172" s="119" t="e">
        <f>M172/F172</f>
        <v>#DIV/0!</v>
      </c>
      <c r="P172" s="120"/>
      <c r="Q172" s="89"/>
      <c r="R172" s="89"/>
      <c r="S172" s="121">
        <f t="shared" si="176"/>
        <v>0</v>
      </c>
      <c r="T172" s="122" t="e">
        <f t="shared" si="171"/>
        <v>#DIV/0!</v>
      </c>
      <c r="V172" s="8"/>
      <c r="W172" s="8"/>
      <c r="X172" s="8"/>
      <c r="Y172" s="67"/>
      <c r="Z172" s="8"/>
      <c r="AA172" s="8"/>
      <c r="AB172" s="8"/>
    </row>
    <row r="173" spans="1:28" hidden="1" x14ac:dyDescent="0.25">
      <c r="A173" s="124"/>
      <c r="B173" s="160"/>
      <c r="C173" s="18"/>
      <c r="D173" s="18"/>
      <c r="E173" s="18"/>
      <c r="F173" s="6"/>
      <c r="G173" s="219"/>
      <c r="H173" s="18"/>
      <c r="I173" s="103"/>
      <c r="J173" s="104"/>
      <c r="K173" s="105"/>
      <c r="L173" s="103"/>
      <c r="M173" s="18"/>
      <c r="N173" s="20"/>
      <c r="O173" s="106"/>
      <c r="Q173" s="18"/>
      <c r="R173" s="18"/>
      <c r="S173" s="105"/>
      <c r="T173" s="108"/>
      <c r="V173" s="6"/>
      <c r="W173" s="6"/>
      <c r="X173" s="6"/>
      <c r="Y173" s="51"/>
      <c r="Z173" s="6"/>
      <c r="AA173" s="6"/>
      <c r="AB173" s="6"/>
    </row>
    <row r="174" spans="1:28" ht="30" hidden="1" x14ac:dyDescent="0.25">
      <c r="A174" s="109" t="s">
        <v>89</v>
      </c>
      <c r="B174" s="161" t="s">
        <v>90</v>
      </c>
      <c r="C174" s="19">
        <f>SUM(C175:C177)</f>
        <v>0</v>
      </c>
      <c r="D174" s="110">
        <f>SUM(D175:D177)</f>
        <v>0</v>
      </c>
      <c r="E174" s="110">
        <f>SUM(E175:E177)</f>
        <v>0</v>
      </c>
      <c r="F174" s="56">
        <f>D174+E174</f>
        <v>0</v>
      </c>
      <c r="G174" s="265">
        <f>SUM(G175:G177)</f>
        <v>0</v>
      </c>
      <c r="H174" s="110">
        <f>F174-G174</f>
        <v>0</v>
      </c>
      <c r="I174" s="111" t="e">
        <f>G174/F174</f>
        <v>#DIV/0!</v>
      </c>
      <c r="J174" s="110">
        <f>SUM(J175:J177)</f>
        <v>0</v>
      </c>
      <c r="K174" s="110">
        <f>SUM(K175:K177)</f>
        <v>0</v>
      </c>
      <c r="L174" s="111" t="e">
        <f>(K174+J174)/F174</f>
        <v>#DIV/0!</v>
      </c>
      <c r="M174" s="110">
        <f>K174+G174+J174</f>
        <v>0</v>
      </c>
      <c r="N174" s="112">
        <f>H174-K174-J174</f>
        <v>0</v>
      </c>
      <c r="O174" s="111" t="e">
        <f>M174/F174</f>
        <v>#DIV/0!</v>
      </c>
      <c r="P174" s="113"/>
      <c r="Q174" s="110">
        <f>SUM(Q175:Q177)</f>
        <v>0</v>
      </c>
      <c r="R174" s="110">
        <f>SUM(R175:R177)</f>
        <v>0</v>
      </c>
      <c r="S174" s="114">
        <f>+N174+C174+Q174+R174</f>
        <v>0</v>
      </c>
      <c r="T174" s="111" t="e">
        <f>+M174/(Q174+F174+R174+C174)</f>
        <v>#DIV/0!</v>
      </c>
      <c r="V174" s="7">
        <f>SUM(V175:V177)</f>
        <v>0</v>
      </c>
      <c r="W174" s="7">
        <f>SUM(W175:W177)</f>
        <v>0</v>
      </c>
      <c r="X174" s="7">
        <f>SUM(X175:X177)</f>
        <v>0</v>
      </c>
      <c r="Y174" s="51"/>
      <c r="Z174" s="7">
        <f>SUM(Z175:Z177)</f>
        <v>0</v>
      </c>
      <c r="AA174" s="7">
        <f>SUM(AA175:AA177)</f>
        <v>0</v>
      </c>
      <c r="AB174" s="7">
        <f>SUM(AB175:AB177)</f>
        <v>0</v>
      </c>
    </row>
    <row r="175" spans="1:28" s="123" customFormat="1" ht="12.75" hidden="1" x14ac:dyDescent="0.2">
      <c r="A175" s="115" t="s">
        <v>31</v>
      </c>
      <c r="B175" s="160"/>
      <c r="C175" s="89">
        <f>April!N174+May!N174</f>
        <v>0</v>
      </c>
      <c r="D175" s="89">
        <f>+X175+AB175</f>
        <v>0</v>
      </c>
      <c r="E175" s="89"/>
      <c r="F175" s="8">
        <f>D175+E175</f>
        <v>0</v>
      </c>
      <c r="G175" s="214"/>
      <c r="H175" s="89">
        <f>F175-G175</f>
        <v>0</v>
      </c>
      <c r="I175" s="116" t="e">
        <f>G175/F175</f>
        <v>#DIV/0!</v>
      </c>
      <c r="J175" s="117"/>
      <c r="K175" s="118"/>
      <c r="L175" s="116" t="e">
        <f>(K175+J175)/F175</f>
        <v>#DIV/0!</v>
      </c>
      <c r="M175" s="89">
        <f>K175+G175+J175</f>
        <v>0</v>
      </c>
      <c r="N175" s="89">
        <f>H175-K175-J175</f>
        <v>0</v>
      </c>
      <c r="O175" s="119" t="e">
        <f>M175/F175</f>
        <v>#DIV/0!</v>
      </c>
      <c r="P175" s="120"/>
      <c r="Q175" s="89"/>
      <c r="R175" s="89"/>
      <c r="S175" s="121">
        <f>+N175+C175+Q175+R175</f>
        <v>0</v>
      </c>
      <c r="T175" s="122" t="e">
        <f t="shared" ref="T175:T177" si="178">+M175/(Q175+F175+R175+C175)</f>
        <v>#DIV/0!</v>
      </c>
      <c r="V175" s="8"/>
      <c r="W175" s="8"/>
      <c r="X175" s="8"/>
      <c r="Y175" s="67"/>
      <c r="Z175" s="8"/>
      <c r="AA175" s="8"/>
      <c r="AB175" s="8"/>
    </row>
    <row r="176" spans="1:28" s="123" customFormat="1" ht="12.75" hidden="1" x14ac:dyDescent="0.2">
      <c r="A176" s="115" t="s">
        <v>32</v>
      </c>
      <c r="B176" s="160"/>
      <c r="C176" s="89">
        <f>April!N175+May!N175</f>
        <v>0</v>
      </c>
      <c r="D176" s="89">
        <f t="shared" ref="D176:D177" si="179">+X176+AB176</f>
        <v>0</v>
      </c>
      <c r="E176" s="89"/>
      <c r="F176" s="8">
        <f t="shared" ref="F176:F177" si="180">D176+E176</f>
        <v>0</v>
      </c>
      <c r="G176" s="214"/>
      <c r="H176" s="89">
        <f>F176-G176</f>
        <v>0</v>
      </c>
      <c r="I176" s="116" t="e">
        <f>G176/F176</f>
        <v>#DIV/0!</v>
      </c>
      <c r="J176" s="117"/>
      <c r="K176" s="118"/>
      <c r="L176" s="116" t="e">
        <f t="shared" ref="L176:L177" si="181">(K176+J176)/F176</f>
        <v>#DIV/0!</v>
      </c>
      <c r="M176" s="89">
        <f t="shared" ref="M176:M177" si="182">K176+G176+J176</f>
        <v>0</v>
      </c>
      <c r="N176" s="89">
        <f t="shared" ref="N176:N177" si="183">H176-K176-J176</f>
        <v>0</v>
      </c>
      <c r="O176" s="119" t="e">
        <f>M176/F176</f>
        <v>#DIV/0!</v>
      </c>
      <c r="P176" s="120"/>
      <c r="Q176" s="89"/>
      <c r="R176" s="89"/>
      <c r="S176" s="121">
        <f t="shared" ref="S176:S177" si="184">+N176+C176+Q176+R176</f>
        <v>0</v>
      </c>
      <c r="T176" s="122" t="e">
        <f t="shared" si="178"/>
        <v>#DIV/0!</v>
      </c>
      <c r="V176" s="8"/>
      <c r="W176" s="8"/>
      <c r="X176" s="8"/>
      <c r="Y176" s="67"/>
      <c r="Z176" s="8"/>
      <c r="AA176" s="8"/>
      <c r="AB176" s="8"/>
    </row>
    <row r="177" spans="1:28" s="123" customFormat="1" ht="12.75" hidden="1" x14ac:dyDescent="0.2">
      <c r="A177" s="115" t="s">
        <v>33</v>
      </c>
      <c r="B177" s="160"/>
      <c r="C177" s="89">
        <f>April!N176+May!N176</f>
        <v>0</v>
      </c>
      <c r="D177" s="89">
        <f t="shared" si="179"/>
        <v>0</v>
      </c>
      <c r="E177" s="89"/>
      <c r="F177" s="8">
        <f t="shared" si="180"/>
        <v>0</v>
      </c>
      <c r="G177" s="214"/>
      <c r="H177" s="89">
        <f>F177-G177</f>
        <v>0</v>
      </c>
      <c r="I177" s="116" t="e">
        <f>G177/F177</f>
        <v>#DIV/0!</v>
      </c>
      <c r="J177" s="117"/>
      <c r="K177" s="118"/>
      <c r="L177" s="116" t="e">
        <f t="shared" si="181"/>
        <v>#DIV/0!</v>
      </c>
      <c r="M177" s="89">
        <f t="shared" si="182"/>
        <v>0</v>
      </c>
      <c r="N177" s="89">
        <f t="shared" si="183"/>
        <v>0</v>
      </c>
      <c r="O177" s="119" t="e">
        <f>M177/F177</f>
        <v>#DIV/0!</v>
      </c>
      <c r="P177" s="120"/>
      <c r="Q177" s="89"/>
      <c r="R177" s="89"/>
      <c r="S177" s="121">
        <f t="shared" si="184"/>
        <v>0</v>
      </c>
      <c r="T177" s="122" t="e">
        <f t="shared" si="178"/>
        <v>#DIV/0!</v>
      </c>
      <c r="V177" s="8"/>
      <c r="W177" s="8"/>
      <c r="X177" s="8"/>
      <c r="Y177" s="67"/>
      <c r="Z177" s="8"/>
      <c r="AA177" s="8"/>
      <c r="AB177" s="8"/>
    </row>
    <row r="178" spans="1:28" x14ac:dyDescent="0.25">
      <c r="A178" s="124"/>
      <c r="B178" s="160"/>
      <c r="C178" s="18"/>
      <c r="D178" s="18"/>
      <c r="E178" s="18"/>
      <c r="F178" s="6"/>
      <c r="G178" s="219"/>
      <c r="H178" s="18"/>
      <c r="I178" s="103"/>
      <c r="J178" s="104"/>
      <c r="K178" s="105"/>
      <c r="L178" s="103"/>
      <c r="M178" s="18"/>
      <c r="N178" s="20"/>
      <c r="O178" s="106"/>
      <c r="Q178" s="18"/>
      <c r="R178" s="18"/>
      <c r="S178" s="105"/>
      <c r="T178" s="108"/>
      <c r="V178" s="6"/>
      <c r="W178" s="6"/>
      <c r="X178" s="6"/>
      <c r="Y178" s="51"/>
      <c r="Z178" s="6"/>
      <c r="AA178" s="6"/>
      <c r="AB178" s="6"/>
    </row>
    <row r="179" spans="1:28" s="90" customFormat="1" x14ac:dyDescent="0.25">
      <c r="A179" s="109" t="s">
        <v>91</v>
      </c>
      <c r="B179" s="159"/>
      <c r="C179" s="19">
        <f>SUM(C180:C183)</f>
        <v>18493756.280000001</v>
      </c>
      <c r="D179" s="19">
        <f>SUM(D180:D183)</f>
        <v>7446780</v>
      </c>
      <c r="E179" s="19">
        <f>SUM(E180:E183)</f>
        <v>7662041.9500000002</v>
      </c>
      <c r="F179" s="7">
        <f>D179+E179</f>
        <v>15108821.949999999</v>
      </c>
      <c r="G179" s="266">
        <f>SUM(G180:G183)</f>
        <v>22190061.249999996</v>
      </c>
      <c r="H179" s="19">
        <f>F179-G179</f>
        <v>-7081239.299999997</v>
      </c>
      <c r="I179" s="111">
        <f>G179/F179</f>
        <v>1.4686824243103875</v>
      </c>
      <c r="J179" s="19">
        <f>SUM(J180:J183)</f>
        <v>35651573.770000003</v>
      </c>
      <c r="K179" s="19">
        <f>SUM(K180:K183)</f>
        <v>5564438.1199999992</v>
      </c>
      <c r="L179" s="111">
        <f>K179/F179</f>
        <v>0.36829066742692002</v>
      </c>
      <c r="M179" s="19">
        <f>K179+G179+J179</f>
        <v>63406073.140000001</v>
      </c>
      <c r="N179" s="133">
        <f>H179-K179-J179</f>
        <v>-48297251.189999998</v>
      </c>
      <c r="O179" s="134">
        <f>M179/F179</f>
        <v>4.1966258752556156</v>
      </c>
      <c r="Q179" s="19">
        <f>SUM(Q180:Q183)</f>
        <v>0</v>
      </c>
      <c r="R179" s="19">
        <f>SUM(R180:R183)</f>
        <v>0</v>
      </c>
      <c r="S179" s="114">
        <f>+N179+C179+Q179+R179</f>
        <v>-29803494.909999996</v>
      </c>
      <c r="T179" s="111">
        <f t="shared" ref="T179:T183" si="185">+M179/(Q179+F179+R179+C179)</f>
        <v>1.8869407194294328</v>
      </c>
      <c r="V179" s="7">
        <f>SUM(V180:V183)</f>
        <v>0</v>
      </c>
      <c r="W179" s="7">
        <f>SUM(W180:W183)</f>
        <v>0</v>
      </c>
      <c r="X179" s="7">
        <f>SUM(X180:X183)</f>
        <v>14030234.169999998</v>
      </c>
      <c r="Y179" s="45"/>
      <c r="Z179" s="7">
        <f>SUM(Z180:Z183)</f>
        <v>0</v>
      </c>
      <c r="AA179" s="7">
        <f>SUM(AA180:AA183)</f>
        <v>0</v>
      </c>
      <c r="AB179" s="7">
        <f>SUM(AB180:AB183)</f>
        <v>0</v>
      </c>
    </row>
    <row r="180" spans="1:28" s="90" customFormat="1" x14ac:dyDescent="0.25">
      <c r="A180" s="102" t="s">
        <v>31</v>
      </c>
      <c r="B180" s="159"/>
      <c r="C180" s="19">
        <f t="shared" ref="C180:E181" si="186">+C175+C170+C165+C160+C153+C148+C142+C134+C129+C121+C114+C107+C100</f>
        <v>-2791417.07</v>
      </c>
      <c r="D180" s="19">
        <f t="shared" si="186"/>
        <v>1269000</v>
      </c>
      <c r="E180" s="19">
        <f t="shared" si="186"/>
        <v>0</v>
      </c>
      <c r="F180" s="7">
        <f>D180+E180</f>
        <v>1269000</v>
      </c>
      <c r="G180" s="266">
        <f>+G175+G170+G165+G160+G153+G148+G142+G134+G129+G121+G114+G107+G100</f>
        <v>1193792.49</v>
      </c>
      <c r="H180" s="19">
        <f>F180-G180</f>
        <v>75207.510000000009</v>
      </c>
      <c r="I180" s="111">
        <f>G180/F180</f>
        <v>0.9407348226950355</v>
      </c>
      <c r="J180" s="19">
        <f>+J175+J170+J165+J160+J153+J148+J142+J134+J129+J121+J114+J107+J100</f>
        <v>0</v>
      </c>
      <c r="K180" s="19">
        <f>+K175+K170+K165+K160+K153+K148+K142+K134+K129+K121+K114+K107+K100</f>
        <v>7128.27</v>
      </c>
      <c r="L180" s="111">
        <f>K180/F180</f>
        <v>5.6172340425531915E-3</v>
      </c>
      <c r="M180" s="19">
        <f>K180+G180+J180</f>
        <v>1200920.76</v>
      </c>
      <c r="N180" s="133">
        <f>H180-K180-J180</f>
        <v>68079.240000000005</v>
      </c>
      <c r="O180" s="134">
        <f>M180/F180</f>
        <v>0.94635205673758871</v>
      </c>
      <c r="Q180" s="19">
        <f>+Q175+Q170+Q165+Q160+Q153+Q148+Q142+Q134+Q129+Q121+Q114+Q107+Q100</f>
        <v>0</v>
      </c>
      <c r="R180" s="19">
        <f>+R175+R170+R165+R160+R153+R148+R142+R134+R129+R121+R114+R107+R100</f>
        <v>0</v>
      </c>
      <c r="S180" s="114">
        <f>+N180+C180+Q180+R180</f>
        <v>-2723337.8299999996</v>
      </c>
      <c r="T180" s="111">
        <f t="shared" si="185"/>
        <v>-0.78882507537832591</v>
      </c>
      <c r="V180" s="7">
        <f t="shared" ref="V180:X181" si="187">+V175+V170+V165+V160+V153+V148+V142+V134+V129+V121+V114+V107+V100</f>
        <v>0</v>
      </c>
      <c r="W180" s="7">
        <f t="shared" si="187"/>
        <v>0</v>
      </c>
      <c r="X180" s="7">
        <f t="shared" si="187"/>
        <v>939000</v>
      </c>
      <c r="Y180" s="45"/>
      <c r="Z180" s="7">
        <f t="shared" ref="Z180:AB181" si="188">+Z175+Z170+Z165+Z160+Z153+Z148+Z142+Z134+Z129+Z121+Z114+Z107+Z100</f>
        <v>0</v>
      </c>
      <c r="AA180" s="7">
        <f t="shared" si="188"/>
        <v>0</v>
      </c>
      <c r="AB180" s="7">
        <f t="shared" si="188"/>
        <v>0</v>
      </c>
    </row>
    <row r="181" spans="1:28" s="90" customFormat="1" x14ac:dyDescent="0.25">
      <c r="A181" s="102" t="s">
        <v>32</v>
      </c>
      <c r="B181" s="159"/>
      <c r="C181" s="19">
        <f t="shared" si="186"/>
        <v>21285173.350000001</v>
      </c>
      <c r="D181" s="19">
        <f t="shared" si="186"/>
        <v>6177780</v>
      </c>
      <c r="E181" s="19">
        <f t="shared" si="186"/>
        <v>7306708.6200000001</v>
      </c>
      <c r="F181" s="7">
        <f>D181+E181</f>
        <v>13484488.620000001</v>
      </c>
      <c r="G181" s="266">
        <f>+G176+G171+G166+G161+G154+G149+G143+G135+G130+G122+G115+G108+G101</f>
        <v>20996268.759999998</v>
      </c>
      <c r="H181" s="19">
        <f>F181-G181</f>
        <v>-7511780.1399999969</v>
      </c>
      <c r="I181" s="111">
        <f>G181/F181</f>
        <v>1.5570682249572767</v>
      </c>
      <c r="J181" s="19">
        <f>+J176+J171+J166+J161+J154+J149+J143+J135+J130+J122+J115+J108+J101</f>
        <v>35651573.770000003</v>
      </c>
      <c r="K181" s="19">
        <f>+K176+K171+K166+K161+K154+K149+K143+K135+K130+K122+K115+K108+K101</f>
        <v>5557309.8499999996</v>
      </c>
      <c r="L181" s="111">
        <f>K181/F181</f>
        <v>0.41212611071935473</v>
      </c>
      <c r="M181" s="19">
        <f t="shared" ref="M181:M183" si="189">K181+G181+J181</f>
        <v>62205152.380000003</v>
      </c>
      <c r="N181" s="133">
        <f t="shared" ref="N181:N183" si="190">H181-K181-J181</f>
        <v>-48720663.759999998</v>
      </c>
      <c r="O181" s="134">
        <f>M181/F181</f>
        <v>4.6130894639740516</v>
      </c>
      <c r="Q181" s="19">
        <f>+Q176+Q171+Q166+Q161+Q154+Q149+Q143+Q135+Q130+Q122+Q115+Q108+Q101</f>
        <v>0</v>
      </c>
      <c r="R181" s="19">
        <f>+R176+R171+R166+R161+R154+R149+R143+R135+R130+R122+R115+R108+R101</f>
        <v>0</v>
      </c>
      <c r="S181" s="114">
        <f t="shared" ref="S181:S183" si="191">+N181+C181+Q181+R181</f>
        <v>-27435490.409999996</v>
      </c>
      <c r="T181" s="111">
        <f t="shared" si="185"/>
        <v>1.7890640534173707</v>
      </c>
      <c r="V181" s="7">
        <f t="shared" si="187"/>
        <v>0</v>
      </c>
      <c r="W181" s="7">
        <f t="shared" si="187"/>
        <v>0</v>
      </c>
      <c r="X181" s="7">
        <f t="shared" si="187"/>
        <v>13091234.169999998</v>
      </c>
      <c r="Y181" s="45"/>
      <c r="Z181" s="7">
        <f t="shared" si="188"/>
        <v>0</v>
      </c>
      <c r="AA181" s="7">
        <f t="shared" si="188"/>
        <v>0</v>
      </c>
      <c r="AB181" s="7">
        <f t="shared" si="188"/>
        <v>0</v>
      </c>
    </row>
    <row r="182" spans="1:28" s="90" customFormat="1" hidden="1" x14ac:dyDescent="0.25">
      <c r="A182" s="102" t="s">
        <v>53</v>
      </c>
      <c r="B182" s="159"/>
      <c r="C182" s="19">
        <f>C116</f>
        <v>0</v>
      </c>
      <c r="D182" s="19">
        <f>D116</f>
        <v>0</v>
      </c>
      <c r="E182" s="19">
        <f>E116</f>
        <v>0</v>
      </c>
      <c r="F182" s="7">
        <f>D182+E182</f>
        <v>0</v>
      </c>
      <c r="G182" s="266">
        <f>G116</f>
        <v>0</v>
      </c>
      <c r="H182" s="19">
        <f>F182-G182</f>
        <v>0</v>
      </c>
      <c r="I182" s="111" t="e">
        <f t="shared" ref="I182:I183" si="192">G182/F182</f>
        <v>#DIV/0!</v>
      </c>
      <c r="J182" s="19">
        <f>J116</f>
        <v>0</v>
      </c>
      <c r="K182" s="19">
        <f>K116</f>
        <v>0</v>
      </c>
      <c r="L182" s="111" t="e">
        <f t="shared" ref="L182:L183" si="193">K182/F182</f>
        <v>#DIV/0!</v>
      </c>
      <c r="M182" s="19">
        <f t="shared" si="189"/>
        <v>0</v>
      </c>
      <c r="N182" s="133">
        <f t="shared" si="190"/>
        <v>0</v>
      </c>
      <c r="O182" s="134" t="e">
        <f t="shared" ref="O182:O183" si="194">M182/F182</f>
        <v>#DIV/0!</v>
      </c>
      <c r="Q182" s="19">
        <f>Q116</f>
        <v>0</v>
      </c>
      <c r="R182" s="19">
        <f>R116</f>
        <v>0</v>
      </c>
      <c r="S182" s="114">
        <f t="shared" si="191"/>
        <v>0</v>
      </c>
      <c r="T182" s="111" t="e">
        <f t="shared" si="185"/>
        <v>#DIV/0!</v>
      </c>
      <c r="V182" s="7">
        <f>V116</f>
        <v>0</v>
      </c>
      <c r="W182" s="7">
        <f>W116</f>
        <v>0</v>
      </c>
      <c r="X182" s="7">
        <f>X116</f>
        <v>0</v>
      </c>
      <c r="Y182" s="45"/>
      <c r="Z182" s="7">
        <f>Z116</f>
        <v>0</v>
      </c>
      <c r="AA182" s="7">
        <f>AA116</f>
        <v>0</v>
      </c>
      <c r="AB182" s="7">
        <f>AB116</f>
        <v>0</v>
      </c>
    </row>
    <row r="183" spans="1:28" s="90" customFormat="1" x14ac:dyDescent="0.25">
      <c r="A183" s="102" t="s">
        <v>33</v>
      </c>
      <c r="B183" s="159"/>
      <c r="C183" s="19">
        <f>+C177+C172+C167+C162+C155+C150+C144+C136+C131+C123+C117+C109+C102</f>
        <v>0</v>
      </c>
      <c r="D183" s="19">
        <f>+D177+D172+D167+D162+D155+D150+D144+D136+D131+D123+D117+D109+D102</f>
        <v>0</v>
      </c>
      <c r="E183" s="19">
        <f>+E177+E172+E167+E162+E155+E150+E144+E136+E131+E123+E117+E109+E102</f>
        <v>355333.33</v>
      </c>
      <c r="F183" s="7">
        <f>D183+E183</f>
        <v>355333.33</v>
      </c>
      <c r="G183" s="266">
        <f>+G177+G172+G167+G162+G155+G150+G144+G136+G131+G123+G117+G109+G102</f>
        <v>0</v>
      </c>
      <c r="H183" s="19">
        <f>F183-G183</f>
        <v>355333.33</v>
      </c>
      <c r="I183" s="111">
        <f t="shared" si="192"/>
        <v>0</v>
      </c>
      <c r="J183" s="19">
        <f>+J177+J172+J167+J162+J155+J150+J144+J136+J131+J123+J117+J109+J102</f>
        <v>0</v>
      </c>
      <c r="K183" s="19">
        <f>+K177+K172+K167+K162+K155+K150+K144+K136+K131+K123+K117+K109+K102</f>
        <v>0</v>
      </c>
      <c r="L183" s="111">
        <f t="shared" si="193"/>
        <v>0</v>
      </c>
      <c r="M183" s="19">
        <f t="shared" si="189"/>
        <v>0</v>
      </c>
      <c r="N183" s="133">
        <f t="shared" si="190"/>
        <v>355333.33</v>
      </c>
      <c r="O183" s="134">
        <f t="shared" si="194"/>
        <v>0</v>
      </c>
      <c r="Q183" s="19">
        <f>+Q177+Q172+Q167+Q162+Q155+Q150+Q144+Q136+Q131+Q123+Q117+Q109+Q102</f>
        <v>0</v>
      </c>
      <c r="R183" s="19">
        <f>+R177+R172+R167+R162+R155+R150+R144+R136+R131+R123+R117+R109+R102</f>
        <v>0</v>
      </c>
      <c r="S183" s="114">
        <f t="shared" si="191"/>
        <v>355333.33</v>
      </c>
      <c r="T183" s="111">
        <f t="shared" si="185"/>
        <v>0</v>
      </c>
      <c r="V183" s="7">
        <f>+V177+V172+V167+V162+V155+V150+V144+V136+V131+V123+V117+V109+V102</f>
        <v>0</v>
      </c>
      <c r="W183" s="7">
        <f>+W177+W172+W167+W162+W155+W150+W144+W136+W131+W123+W117+W109+W102</f>
        <v>0</v>
      </c>
      <c r="X183" s="7">
        <f>+X177+X172+X167+X162+X155+X150+X144+X136+X131+X123+X117+X109+X102</f>
        <v>0</v>
      </c>
      <c r="Y183" s="45"/>
      <c r="Z183" s="7">
        <f>+Z177+Z172+Z167+Z162+Z155+Z150+Z144+Z136+Z131+Z123+Z117+Z109+Z102</f>
        <v>0</v>
      </c>
      <c r="AA183" s="7">
        <f>+AA177+AA172+AA167+AA162+AA155+AA150+AA144+AA136+AA131+AA123+AA117+AA109+AA102</f>
        <v>0</v>
      </c>
      <c r="AB183" s="7">
        <f>+AB177+AB172+AB167+AB162+AB155+AB150+AB144+AB136+AB131+AB123+AB117+AB109+AB102</f>
        <v>0</v>
      </c>
    </row>
    <row r="184" spans="1:28" x14ac:dyDescent="0.25">
      <c r="A184" s="124"/>
      <c r="B184" s="160"/>
      <c r="C184" s="18"/>
      <c r="D184" s="18"/>
      <c r="E184" s="18"/>
      <c r="F184" s="6"/>
      <c r="G184" s="219"/>
      <c r="H184" s="18"/>
      <c r="I184" s="103"/>
      <c r="J184" s="104"/>
      <c r="K184" s="105"/>
      <c r="L184" s="103"/>
      <c r="M184" s="18"/>
      <c r="N184" s="20"/>
      <c r="O184" s="106"/>
      <c r="Q184" s="18"/>
      <c r="R184" s="18"/>
      <c r="S184" s="105"/>
      <c r="T184" s="108"/>
      <c r="V184" s="6"/>
      <c r="W184" s="6"/>
      <c r="X184" s="6"/>
      <c r="Y184" s="51"/>
      <c r="Z184" s="6"/>
      <c r="AA184" s="6"/>
      <c r="AB184" s="6"/>
    </row>
    <row r="185" spans="1:28" ht="45" x14ac:dyDescent="0.25">
      <c r="A185" s="136" t="s">
        <v>92</v>
      </c>
      <c r="B185" s="159"/>
      <c r="C185" s="18"/>
      <c r="D185" s="18"/>
      <c r="E185" s="18"/>
      <c r="F185" s="6"/>
      <c r="G185" s="219"/>
      <c r="H185" s="18"/>
      <c r="I185" s="103"/>
      <c r="J185" s="104"/>
      <c r="K185" s="105"/>
      <c r="L185" s="103"/>
      <c r="M185" s="18"/>
      <c r="N185" s="20"/>
      <c r="O185" s="106"/>
      <c r="Q185" s="18"/>
      <c r="R185" s="18"/>
      <c r="S185" s="105"/>
      <c r="T185" s="108"/>
      <c r="V185" s="6"/>
      <c r="W185" s="6"/>
      <c r="X185" s="6"/>
      <c r="Y185" s="51"/>
      <c r="Z185" s="6"/>
      <c r="AA185" s="6"/>
      <c r="AB185" s="6"/>
    </row>
    <row r="186" spans="1:28" x14ac:dyDescent="0.25">
      <c r="A186" s="102"/>
      <c r="B186" s="159"/>
      <c r="C186" s="18"/>
      <c r="D186" s="18"/>
      <c r="E186" s="18"/>
      <c r="F186" s="6"/>
      <c r="G186" s="219"/>
      <c r="H186" s="18"/>
      <c r="I186" s="103"/>
      <c r="J186" s="104"/>
      <c r="K186" s="105"/>
      <c r="L186" s="103"/>
      <c r="M186" s="18"/>
      <c r="N186" s="20"/>
      <c r="O186" s="106"/>
      <c r="Q186" s="18"/>
      <c r="R186" s="18"/>
      <c r="S186" s="105"/>
      <c r="T186" s="108"/>
      <c r="V186" s="6"/>
      <c r="W186" s="6"/>
      <c r="X186" s="6"/>
      <c r="Y186" s="51"/>
      <c r="Z186" s="6"/>
      <c r="AA186" s="6"/>
      <c r="AB186" s="6"/>
    </row>
    <row r="187" spans="1:28" ht="30" x14ac:dyDescent="0.25">
      <c r="A187" s="109" t="s">
        <v>93</v>
      </c>
      <c r="B187" s="159" t="s">
        <v>94</v>
      </c>
      <c r="C187" s="19">
        <f>SUM(C188:C190)</f>
        <v>-7090009.7799999993</v>
      </c>
      <c r="D187" s="110">
        <f>SUM(D188:D190)</f>
        <v>0</v>
      </c>
      <c r="E187" s="110">
        <f>SUM(E188:E190)</f>
        <v>17228347.210000001</v>
      </c>
      <c r="F187" s="56">
        <f>D187+E187</f>
        <v>17228347.210000001</v>
      </c>
      <c r="G187" s="265">
        <f>SUM(G188:G190)</f>
        <v>12808156.42</v>
      </c>
      <c r="H187" s="110">
        <f>F187-G187</f>
        <v>4420190.790000001</v>
      </c>
      <c r="I187" s="111">
        <f>G187/F187</f>
        <v>0.74343500649706251</v>
      </c>
      <c r="J187" s="110">
        <f>SUM(J188:J190)</f>
        <v>483023.57000000007</v>
      </c>
      <c r="K187" s="110">
        <f>SUM(K188:K190)</f>
        <v>45638.64</v>
      </c>
      <c r="L187" s="111">
        <f>(K187+J187)/F187</f>
        <v>3.0685602255168389E-2</v>
      </c>
      <c r="M187" s="110">
        <f>K187+G187+J187</f>
        <v>13336818.630000001</v>
      </c>
      <c r="N187" s="112">
        <f>H187-K187-J187</f>
        <v>3891528.580000001</v>
      </c>
      <c r="O187" s="111">
        <f>M187/F187</f>
        <v>0.77412060875223099</v>
      </c>
      <c r="P187" s="113"/>
      <c r="Q187" s="110">
        <f>SUM(Q188:Q190)</f>
        <v>0</v>
      </c>
      <c r="R187" s="110">
        <f>SUM(R188:R190)</f>
        <v>0</v>
      </c>
      <c r="S187" s="114">
        <f>+N187+C187+Q187+R187</f>
        <v>-3198481.1999999983</v>
      </c>
      <c r="T187" s="111">
        <f>+M187/(Q187+F187+R187+C187)</f>
        <v>1.315483798214832</v>
      </c>
      <c r="V187" s="7">
        <f>SUM(V188:V190)</f>
        <v>0</v>
      </c>
      <c r="W187" s="7">
        <f>SUM(W188:W190)</f>
        <v>0</v>
      </c>
      <c r="X187" s="7">
        <f>SUM(X188:X190)</f>
        <v>0</v>
      </c>
      <c r="Y187" s="51"/>
      <c r="Z187" s="7">
        <f>SUM(Z188:Z190)</f>
        <v>0</v>
      </c>
      <c r="AA187" s="7">
        <f>SUM(AA188:AA190)</f>
        <v>0</v>
      </c>
      <c r="AB187" s="7">
        <f>SUM(AB188:AB190)</f>
        <v>0</v>
      </c>
    </row>
    <row r="188" spans="1:28" s="123" customFormat="1" ht="12.75" hidden="1" x14ac:dyDescent="0.2">
      <c r="A188" s="115" t="s">
        <v>31</v>
      </c>
      <c r="B188" s="160"/>
      <c r="C188" s="89">
        <f>April!N187+May!N187</f>
        <v>0</v>
      </c>
      <c r="D188" s="89">
        <f>+X188+AB188</f>
        <v>0</v>
      </c>
      <c r="E188" s="89"/>
      <c r="F188" s="8">
        <f>D188+E188</f>
        <v>0</v>
      </c>
      <c r="G188" s="214"/>
      <c r="H188" s="89">
        <f>F188-G188</f>
        <v>0</v>
      </c>
      <c r="I188" s="116" t="e">
        <f>G188/F188</f>
        <v>#DIV/0!</v>
      </c>
      <c r="J188" s="117"/>
      <c r="K188" s="118"/>
      <c r="L188" s="116" t="e">
        <f>(K188+J188)/F188</f>
        <v>#DIV/0!</v>
      </c>
      <c r="M188" s="89">
        <f>K188+G188+J188</f>
        <v>0</v>
      </c>
      <c r="N188" s="89">
        <f>H188-K188-J188</f>
        <v>0</v>
      </c>
      <c r="O188" s="119" t="e">
        <f>M188/F188</f>
        <v>#DIV/0!</v>
      </c>
      <c r="P188" s="120"/>
      <c r="Q188" s="89"/>
      <c r="R188" s="89"/>
      <c r="S188" s="121">
        <f>+N188+C188+Q188+R188</f>
        <v>0</v>
      </c>
      <c r="T188" s="122" t="e">
        <f t="shared" ref="T188:T190" si="195">+M188/(Q188+F188+R188+C188)</f>
        <v>#DIV/0!</v>
      </c>
      <c r="V188" s="8"/>
      <c r="W188" s="8"/>
      <c r="X188" s="8"/>
      <c r="Y188" s="67"/>
      <c r="Z188" s="8"/>
      <c r="AA188" s="8"/>
      <c r="AB188" s="8"/>
    </row>
    <row r="189" spans="1:28" s="123" customFormat="1" ht="12.75" x14ac:dyDescent="0.2">
      <c r="A189" s="115" t="s">
        <v>32</v>
      </c>
      <c r="B189" s="160"/>
      <c r="C189" s="89">
        <f>April!N188+May!N188</f>
        <v>-7090009.7799999993</v>
      </c>
      <c r="D189" s="89">
        <f t="shared" ref="D189:D190" si="196">+X189+AB189</f>
        <v>0</v>
      </c>
      <c r="E189" s="89">
        <v>17228347.210000001</v>
      </c>
      <c r="F189" s="8">
        <f t="shared" ref="F189:F190" si="197">D189+E189</f>
        <v>17228347.210000001</v>
      </c>
      <c r="G189" s="214">
        <f>12823417.78-15261.36</f>
        <v>12808156.42</v>
      </c>
      <c r="H189" s="89">
        <f>F189-G189</f>
        <v>4420190.790000001</v>
      </c>
      <c r="I189" s="116">
        <f>G189/F189</f>
        <v>0.74343500649706251</v>
      </c>
      <c r="J189" s="117">
        <v>483023.57000000007</v>
      </c>
      <c r="K189" s="118">
        <v>45638.64</v>
      </c>
      <c r="L189" s="116">
        <f t="shared" ref="L189:L190" si="198">(K189+J189)/F189</f>
        <v>3.0685602255168389E-2</v>
      </c>
      <c r="M189" s="89">
        <f t="shared" ref="M189:M190" si="199">K189+G189+J189</f>
        <v>13336818.630000001</v>
      </c>
      <c r="N189" s="89">
        <f t="shared" ref="N189:N190" si="200">H189-K189-J189</f>
        <v>3891528.580000001</v>
      </c>
      <c r="O189" s="119">
        <f>M189/F189</f>
        <v>0.77412060875223099</v>
      </c>
      <c r="P189" s="120"/>
      <c r="Q189" s="89"/>
      <c r="R189" s="89"/>
      <c r="S189" s="121">
        <f t="shared" ref="S189:S190" si="201">+N189+C189+Q189+R189</f>
        <v>-3198481.1999999983</v>
      </c>
      <c r="T189" s="122">
        <f t="shared" si="195"/>
        <v>1.315483798214832</v>
      </c>
      <c r="V189" s="8"/>
      <c r="W189" s="8"/>
      <c r="X189" s="8"/>
      <c r="Y189" s="67"/>
      <c r="Z189" s="8"/>
      <c r="AA189" s="8"/>
      <c r="AB189" s="8"/>
    </row>
    <row r="190" spans="1:28" s="123" customFormat="1" ht="12.75" hidden="1" x14ac:dyDescent="0.2">
      <c r="A190" s="115" t="s">
        <v>33</v>
      </c>
      <c r="B190" s="160"/>
      <c r="C190" s="89">
        <f>April!N189+May!N189</f>
        <v>0</v>
      </c>
      <c r="D190" s="89">
        <f t="shared" si="196"/>
        <v>0</v>
      </c>
      <c r="E190" s="89"/>
      <c r="F190" s="8">
        <f t="shared" si="197"/>
        <v>0</v>
      </c>
      <c r="G190" s="214"/>
      <c r="H190" s="89">
        <f>F190-G190</f>
        <v>0</v>
      </c>
      <c r="I190" s="116" t="e">
        <f>G190/F190</f>
        <v>#DIV/0!</v>
      </c>
      <c r="J190" s="117"/>
      <c r="K190" s="118"/>
      <c r="L190" s="116" t="e">
        <f t="shared" si="198"/>
        <v>#DIV/0!</v>
      </c>
      <c r="M190" s="89">
        <f t="shared" si="199"/>
        <v>0</v>
      </c>
      <c r="N190" s="89">
        <f t="shared" si="200"/>
        <v>0</v>
      </c>
      <c r="O190" s="119" t="e">
        <f>M190/F190</f>
        <v>#DIV/0!</v>
      </c>
      <c r="P190" s="120"/>
      <c r="Q190" s="89"/>
      <c r="R190" s="89"/>
      <c r="S190" s="121">
        <f t="shared" si="201"/>
        <v>0</v>
      </c>
      <c r="T190" s="122" t="e">
        <f t="shared" si="195"/>
        <v>#DIV/0!</v>
      </c>
      <c r="V190" s="8"/>
      <c r="W190" s="8"/>
      <c r="X190" s="8"/>
      <c r="Y190" s="67"/>
      <c r="Z190" s="8"/>
      <c r="AA190" s="8"/>
      <c r="AB190" s="8"/>
    </row>
    <row r="191" spans="1:28" hidden="1" x14ac:dyDescent="0.25">
      <c r="A191" s="124"/>
      <c r="B191" s="160"/>
      <c r="C191" s="18"/>
      <c r="D191" s="18"/>
      <c r="E191" s="18"/>
      <c r="F191" s="6"/>
      <c r="G191" s="219"/>
      <c r="H191" s="18"/>
      <c r="I191" s="103"/>
      <c r="J191" s="104"/>
      <c r="K191" s="105"/>
      <c r="L191" s="103"/>
      <c r="M191" s="18"/>
      <c r="N191" s="20"/>
      <c r="O191" s="106"/>
      <c r="Q191" s="18"/>
      <c r="R191" s="18"/>
      <c r="S191" s="105"/>
      <c r="T191" s="108"/>
      <c r="V191" s="6"/>
      <c r="W191" s="6"/>
      <c r="X191" s="6"/>
      <c r="Y191" s="51"/>
      <c r="Z191" s="6"/>
      <c r="AA191" s="6"/>
      <c r="AB191" s="6"/>
    </row>
    <row r="192" spans="1:28" hidden="1" x14ac:dyDescent="0.25">
      <c r="A192" s="109" t="s">
        <v>95</v>
      </c>
      <c r="B192" s="159" t="s">
        <v>96</v>
      </c>
      <c r="C192" s="19">
        <f>SUM(C193:C195)</f>
        <v>0</v>
      </c>
      <c r="D192" s="110">
        <f>SUM(D193:D195)</f>
        <v>0</v>
      </c>
      <c r="E192" s="110">
        <f>SUM(E193:E195)</f>
        <v>0</v>
      </c>
      <c r="F192" s="56">
        <f>D192+E192</f>
        <v>0</v>
      </c>
      <c r="G192" s="265">
        <f>SUM(G193:G195)</f>
        <v>0</v>
      </c>
      <c r="H192" s="110">
        <f>F192-G192</f>
        <v>0</v>
      </c>
      <c r="I192" s="111" t="e">
        <f>G192/F192</f>
        <v>#DIV/0!</v>
      </c>
      <c r="J192" s="110">
        <f>SUM(J193:J195)</f>
        <v>0</v>
      </c>
      <c r="K192" s="110">
        <f>SUM(K193:K195)</f>
        <v>0</v>
      </c>
      <c r="L192" s="111" t="e">
        <f>(K192+J192)/F192</f>
        <v>#DIV/0!</v>
      </c>
      <c r="M192" s="110">
        <f>K192+G192+J192</f>
        <v>0</v>
      </c>
      <c r="N192" s="112">
        <f>H192-K192-J192</f>
        <v>0</v>
      </c>
      <c r="O192" s="111" t="e">
        <f>M192/F192</f>
        <v>#DIV/0!</v>
      </c>
      <c r="P192" s="113"/>
      <c r="Q192" s="110">
        <f>SUM(Q193:Q195)</f>
        <v>0</v>
      </c>
      <c r="R192" s="110">
        <f>SUM(R193:R195)</f>
        <v>0</v>
      </c>
      <c r="S192" s="114">
        <f>+N192+C192+Q192+R192</f>
        <v>0</v>
      </c>
      <c r="T192" s="111" t="e">
        <f>+M192/(Q192+F192+R192+C192)</f>
        <v>#DIV/0!</v>
      </c>
      <c r="V192" s="7">
        <f>SUM(V193:V195)</f>
        <v>0</v>
      </c>
      <c r="W192" s="7">
        <f>SUM(W193:W195)</f>
        <v>0</v>
      </c>
      <c r="X192" s="7">
        <f>SUM(X193:X195)</f>
        <v>0</v>
      </c>
      <c r="Y192" s="51"/>
      <c r="Z192" s="7">
        <f>SUM(Z193:Z195)</f>
        <v>0</v>
      </c>
      <c r="AA192" s="7">
        <f>SUM(AA193:AA195)</f>
        <v>0</v>
      </c>
      <c r="AB192" s="7">
        <f>SUM(AB193:AB195)</f>
        <v>0</v>
      </c>
    </row>
    <row r="193" spans="1:28" s="123" customFormat="1" ht="12.75" hidden="1" x14ac:dyDescent="0.2">
      <c r="A193" s="115" t="s">
        <v>31</v>
      </c>
      <c r="B193" s="160"/>
      <c r="C193" s="89">
        <f>April!N192+May!N192</f>
        <v>0</v>
      </c>
      <c r="D193" s="89">
        <f>+X193+AB193</f>
        <v>0</v>
      </c>
      <c r="E193" s="89"/>
      <c r="F193" s="8">
        <f>D193+E193</f>
        <v>0</v>
      </c>
      <c r="G193" s="214"/>
      <c r="H193" s="89">
        <f>F193-G193</f>
        <v>0</v>
      </c>
      <c r="I193" s="116" t="e">
        <f>G193/F193</f>
        <v>#DIV/0!</v>
      </c>
      <c r="J193" s="117"/>
      <c r="K193" s="118"/>
      <c r="L193" s="116" t="e">
        <f>(K193+J193)/F193</f>
        <v>#DIV/0!</v>
      </c>
      <c r="M193" s="89">
        <f>K193+G193+J193</f>
        <v>0</v>
      </c>
      <c r="N193" s="89">
        <f>H193-K193-J193</f>
        <v>0</v>
      </c>
      <c r="O193" s="119" t="e">
        <f>M193/F193</f>
        <v>#DIV/0!</v>
      </c>
      <c r="P193" s="120"/>
      <c r="Q193" s="89"/>
      <c r="R193" s="89"/>
      <c r="S193" s="121">
        <f>+N193+C193+Q193+R193</f>
        <v>0</v>
      </c>
      <c r="T193" s="122" t="e">
        <f t="shared" ref="T193:T195" si="202">+M193/(Q193+F193+R193+C193)</f>
        <v>#DIV/0!</v>
      </c>
      <c r="V193" s="8"/>
      <c r="W193" s="8"/>
      <c r="X193" s="8"/>
      <c r="Y193" s="67"/>
      <c r="Z193" s="8"/>
      <c r="AA193" s="8"/>
      <c r="AB193" s="8"/>
    </row>
    <row r="194" spans="1:28" s="123" customFormat="1" ht="12.75" hidden="1" x14ac:dyDescent="0.2">
      <c r="A194" s="115" t="s">
        <v>32</v>
      </c>
      <c r="B194" s="160"/>
      <c r="C194" s="89">
        <f>April!N193+May!N193</f>
        <v>0</v>
      </c>
      <c r="D194" s="89">
        <f t="shared" ref="D194:D195" si="203">+X194+AB194</f>
        <v>0</v>
      </c>
      <c r="E194" s="89"/>
      <c r="F194" s="8">
        <f t="shared" ref="F194:F195" si="204">D194+E194</f>
        <v>0</v>
      </c>
      <c r="G194" s="214"/>
      <c r="H194" s="89">
        <f>F194-G194</f>
        <v>0</v>
      </c>
      <c r="I194" s="116" t="e">
        <f>G194/F194</f>
        <v>#DIV/0!</v>
      </c>
      <c r="J194" s="117"/>
      <c r="K194" s="118"/>
      <c r="L194" s="116" t="e">
        <f t="shared" ref="L194:L195" si="205">(K194+J194)/F194</f>
        <v>#DIV/0!</v>
      </c>
      <c r="M194" s="89">
        <f t="shared" ref="M194:M195" si="206">K194+G194+J194</f>
        <v>0</v>
      </c>
      <c r="N194" s="89">
        <f t="shared" ref="N194:N195" si="207">H194-K194-J194</f>
        <v>0</v>
      </c>
      <c r="O194" s="119" t="e">
        <f>M194/F194</f>
        <v>#DIV/0!</v>
      </c>
      <c r="P194" s="120"/>
      <c r="Q194" s="89"/>
      <c r="R194" s="89"/>
      <c r="S194" s="121">
        <f t="shared" ref="S194:S195" si="208">+N194+C194+Q194+R194</f>
        <v>0</v>
      </c>
      <c r="T194" s="122" t="e">
        <f t="shared" si="202"/>
        <v>#DIV/0!</v>
      </c>
      <c r="V194" s="8"/>
      <c r="W194" s="8"/>
      <c r="X194" s="8"/>
      <c r="Y194" s="67"/>
      <c r="Z194" s="8"/>
      <c r="AA194" s="8"/>
      <c r="AB194" s="8"/>
    </row>
    <row r="195" spans="1:28" s="123" customFormat="1" ht="12.75" hidden="1" x14ac:dyDescent="0.2">
      <c r="A195" s="115" t="s">
        <v>33</v>
      </c>
      <c r="B195" s="160"/>
      <c r="C195" s="89">
        <f>April!N194+May!N194</f>
        <v>0</v>
      </c>
      <c r="D195" s="89">
        <f t="shared" si="203"/>
        <v>0</v>
      </c>
      <c r="E195" s="89"/>
      <c r="F195" s="8">
        <f t="shared" si="204"/>
        <v>0</v>
      </c>
      <c r="G195" s="214"/>
      <c r="H195" s="89">
        <f>F195-G195</f>
        <v>0</v>
      </c>
      <c r="I195" s="116" t="e">
        <f>G195/F195</f>
        <v>#DIV/0!</v>
      </c>
      <c r="J195" s="117"/>
      <c r="K195" s="118"/>
      <c r="L195" s="116" t="e">
        <f t="shared" si="205"/>
        <v>#DIV/0!</v>
      </c>
      <c r="M195" s="89">
        <f t="shared" si="206"/>
        <v>0</v>
      </c>
      <c r="N195" s="89">
        <f t="shared" si="207"/>
        <v>0</v>
      </c>
      <c r="O195" s="119" t="e">
        <f>M195/F195</f>
        <v>#DIV/0!</v>
      </c>
      <c r="P195" s="120"/>
      <c r="Q195" s="89"/>
      <c r="R195" s="89"/>
      <c r="S195" s="121">
        <f t="shared" si="208"/>
        <v>0</v>
      </c>
      <c r="T195" s="122" t="e">
        <f t="shared" si="202"/>
        <v>#DIV/0!</v>
      </c>
      <c r="V195" s="8"/>
      <c r="W195" s="8"/>
      <c r="X195" s="8"/>
      <c r="Y195" s="67"/>
      <c r="Z195" s="8"/>
      <c r="AA195" s="8"/>
      <c r="AB195" s="8"/>
    </row>
    <row r="196" spans="1:28" x14ac:dyDescent="0.25">
      <c r="A196" s="124"/>
      <c r="B196" s="160"/>
      <c r="C196" s="18"/>
      <c r="D196" s="18"/>
      <c r="E196" s="18"/>
      <c r="F196" s="6"/>
      <c r="G196" s="219"/>
      <c r="H196" s="18"/>
      <c r="I196" s="103"/>
      <c r="J196" s="104"/>
      <c r="K196" s="105"/>
      <c r="L196" s="103"/>
      <c r="M196" s="18"/>
      <c r="N196" s="20"/>
      <c r="O196" s="106"/>
      <c r="Q196" s="18"/>
      <c r="R196" s="18"/>
      <c r="S196" s="105"/>
      <c r="T196" s="108"/>
      <c r="V196" s="6"/>
      <c r="W196" s="6"/>
      <c r="X196" s="6"/>
      <c r="Y196" s="51"/>
      <c r="Z196" s="6"/>
      <c r="AA196" s="6"/>
      <c r="AB196" s="6"/>
    </row>
    <row r="197" spans="1:28" x14ac:dyDescent="0.25">
      <c r="A197" s="109" t="s">
        <v>97</v>
      </c>
      <c r="B197" s="159" t="s">
        <v>98</v>
      </c>
      <c r="C197" s="19">
        <f>SUM(C198:C200)</f>
        <v>-2073516.9299999997</v>
      </c>
      <c r="D197" s="110">
        <f>SUM(D198:D200)</f>
        <v>0</v>
      </c>
      <c r="E197" s="110">
        <f>SUM(E198:E200)</f>
        <v>618000</v>
      </c>
      <c r="F197" s="56">
        <f>D197+E197</f>
        <v>618000</v>
      </c>
      <c r="G197" s="265">
        <f>SUM(G198:G200)</f>
        <v>714260</v>
      </c>
      <c r="H197" s="110">
        <f>F197-G197</f>
        <v>-96260</v>
      </c>
      <c r="I197" s="111">
        <f>G197/F197</f>
        <v>1.1557605177993528</v>
      </c>
      <c r="J197" s="110">
        <f>SUM(J198:J200)</f>
        <v>364.92</v>
      </c>
      <c r="K197" s="110">
        <f>SUM(K198:K200)</f>
        <v>0</v>
      </c>
      <c r="L197" s="111">
        <f>(K197+J197)/F197</f>
        <v>5.9048543689320387E-4</v>
      </c>
      <c r="M197" s="110">
        <f>K197+G197+J197</f>
        <v>714624.92</v>
      </c>
      <c r="N197" s="112">
        <f>H197-K197-J197</f>
        <v>-96624.92</v>
      </c>
      <c r="O197" s="111">
        <f>M197/F197</f>
        <v>1.1563510032362461</v>
      </c>
      <c r="P197" s="113"/>
      <c r="Q197" s="110">
        <f>SUM(Q198:Q200)</f>
        <v>0</v>
      </c>
      <c r="R197" s="110">
        <f>SUM(R198:R200)</f>
        <v>0</v>
      </c>
      <c r="S197" s="114">
        <f>+N197+C197+Q197+R197</f>
        <v>-2170141.8499999996</v>
      </c>
      <c r="T197" s="111">
        <f>+M197/(Q197+F197+R197+C197)</f>
        <v>-0.49097671436910062</v>
      </c>
      <c r="V197" s="7">
        <f>SUM(V198:V200)</f>
        <v>0</v>
      </c>
      <c r="W197" s="7">
        <f>SUM(W198:W200)</f>
        <v>0</v>
      </c>
      <c r="X197" s="7">
        <f>SUM(X198:X200)</f>
        <v>0</v>
      </c>
      <c r="Y197" s="51"/>
      <c r="Z197" s="7">
        <f>SUM(Z198:Z200)</f>
        <v>0</v>
      </c>
      <c r="AA197" s="7">
        <f>SUM(AA198:AA200)</f>
        <v>0</v>
      </c>
      <c r="AB197" s="7">
        <f>SUM(AB198:AB200)</f>
        <v>0</v>
      </c>
    </row>
    <row r="198" spans="1:28" s="123" customFormat="1" ht="12.75" hidden="1" x14ac:dyDescent="0.2">
      <c r="A198" s="115" t="s">
        <v>31</v>
      </c>
      <c r="B198" s="160"/>
      <c r="C198" s="89">
        <f>April!N197+May!N197</f>
        <v>0</v>
      </c>
      <c r="D198" s="89">
        <f>+X198+AB198</f>
        <v>0</v>
      </c>
      <c r="E198" s="89"/>
      <c r="F198" s="8">
        <f>D198+E198</f>
        <v>0</v>
      </c>
      <c r="G198" s="214"/>
      <c r="H198" s="89">
        <f>F198-G198</f>
        <v>0</v>
      </c>
      <c r="I198" s="116" t="e">
        <f>G198/F198</f>
        <v>#DIV/0!</v>
      </c>
      <c r="J198" s="117"/>
      <c r="K198" s="118"/>
      <c r="L198" s="116" t="e">
        <f>(K198+J198)/F198</f>
        <v>#DIV/0!</v>
      </c>
      <c r="M198" s="89">
        <f>K198+G198+J198</f>
        <v>0</v>
      </c>
      <c r="N198" s="89">
        <f>H198-K198-J198</f>
        <v>0</v>
      </c>
      <c r="O198" s="119" t="e">
        <f>M198/F198</f>
        <v>#DIV/0!</v>
      </c>
      <c r="P198" s="120"/>
      <c r="Q198" s="89"/>
      <c r="R198" s="89"/>
      <c r="S198" s="121">
        <f>+N198+C198+Q198+R198</f>
        <v>0</v>
      </c>
      <c r="T198" s="122" t="e">
        <f t="shared" ref="T198:T200" si="209">+M198/(Q198+F198+R198+C198)</f>
        <v>#DIV/0!</v>
      </c>
      <c r="V198" s="8"/>
      <c r="W198" s="8"/>
      <c r="X198" s="8"/>
      <c r="Y198" s="67"/>
      <c r="Z198" s="8"/>
      <c r="AA198" s="8"/>
      <c r="AB198" s="8"/>
    </row>
    <row r="199" spans="1:28" s="123" customFormat="1" ht="12.75" x14ac:dyDescent="0.2">
      <c r="A199" s="115" t="s">
        <v>32</v>
      </c>
      <c r="B199" s="160"/>
      <c r="C199" s="89">
        <f>April!N198+May!N198</f>
        <v>-2073516.9299999997</v>
      </c>
      <c r="D199" s="89">
        <f t="shared" ref="D199:D200" si="210">+X199+AB199</f>
        <v>0</v>
      </c>
      <c r="E199" s="89">
        <v>618000</v>
      </c>
      <c r="F199" s="8">
        <f t="shared" ref="F199:F200" si="211">D199+E199</f>
        <v>618000</v>
      </c>
      <c r="G199" s="214">
        <v>714260</v>
      </c>
      <c r="H199" s="89">
        <f>F199-G199</f>
        <v>-96260</v>
      </c>
      <c r="I199" s="116">
        <f>G199/F199</f>
        <v>1.1557605177993528</v>
      </c>
      <c r="J199" s="117">
        <v>364.92</v>
      </c>
      <c r="K199" s="118"/>
      <c r="L199" s="116">
        <f t="shared" ref="L199:L200" si="212">(K199+J199)/F199</f>
        <v>5.9048543689320387E-4</v>
      </c>
      <c r="M199" s="89">
        <f t="shared" ref="M199:M200" si="213">K199+G199+J199</f>
        <v>714624.92</v>
      </c>
      <c r="N199" s="89">
        <f t="shared" ref="N199:N200" si="214">H199-K199-J199</f>
        <v>-96624.92</v>
      </c>
      <c r="O199" s="119">
        <f>M199/F199</f>
        <v>1.1563510032362461</v>
      </c>
      <c r="P199" s="120"/>
      <c r="Q199" s="89"/>
      <c r="R199" s="89"/>
      <c r="S199" s="121">
        <f t="shared" ref="S199:S200" si="215">+N199+C199+Q199+R199</f>
        <v>-2170141.8499999996</v>
      </c>
      <c r="T199" s="122">
        <f t="shared" si="209"/>
        <v>-0.49097671436910062</v>
      </c>
      <c r="V199" s="8"/>
      <c r="W199" s="8"/>
      <c r="X199" s="8"/>
      <c r="Y199" s="67"/>
      <c r="Z199" s="8"/>
      <c r="AA199" s="8"/>
      <c r="AB199" s="8"/>
    </row>
    <row r="200" spans="1:28" s="123" customFormat="1" ht="12.75" hidden="1" x14ac:dyDescent="0.2">
      <c r="A200" s="115" t="s">
        <v>33</v>
      </c>
      <c r="B200" s="160"/>
      <c r="C200" s="89">
        <f>April!N199+May!N199</f>
        <v>0</v>
      </c>
      <c r="D200" s="89">
        <f t="shared" si="210"/>
        <v>0</v>
      </c>
      <c r="E200" s="89"/>
      <c r="F200" s="8">
        <f t="shared" si="211"/>
        <v>0</v>
      </c>
      <c r="G200" s="214"/>
      <c r="H200" s="89">
        <f>F200-G200</f>
        <v>0</v>
      </c>
      <c r="I200" s="116" t="e">
        <f>G200/F200</f>
        <v>#DIV/0!</v>
      </c>
      <c r="J200" s="117"/>
      <c r="K200" s="118"/>
      <c r="L200" s="116" t="e">
        <f t="shared" si="212"/>
        <v>#DIV/0!</v>
      </c>
      <c r="M200" s="89">
        <f t="shared" si="213"/>
        <v>0</v>
      </c>
      <c r="N200" s="89">
        <f t="shared" si="214"/>
        <v>0</v>
      </c>
      <c r="O200" s="119" t="e">
        <f>M200/F200</f>
        <v>#DIV/0!</v>
      </c>
      <c r="P200" s="120"/>
      <c r="Q200" s="89"/>
      <c r="R200" s="89"/>
      <c r="S200" s="121">
        <f t="shared" si="215"/>
        <v>0</v>
      </c>
      <c r="T200" s="122" t="e">
        <f t="shared" si="209"/>
        <v>#DIV/0!</v>
      </c>
      <c r="V200" s="8"/>
      <c r="W200" s="8"/>
      <c r="X200" s="8"/>
      <c r="Y200" s="67"/>
      <c r="Z200" s="8"/>
      <c r="AA200" s="8"/>
      <c r="AB200" s="8"/>
    </row>
    <row r="201" spans="1:28" hidden="1" x14ac:dyDescent="0.25">
      <c r="A201" s="124"/>
      <c r="B201" s="160"/>
      <c r="C201" s="18"/>
      <c r="D201" s="18"/>
      <c r="E201" s="18"/>
      <c r="F201" s="6"/>
      <c r="G201" s="219"/>
      <c r="H201" s="18"/>
      <c r="I201" s="103"/>
      <c r="J201" s="104"/>
      <c r="K201" s="105"/>
      <c r="L201" s="103"/>
      <c r="M201" s="18"/>
      <c r="N201" s="20"/>
      <c r="O201" s="106"/>
      <c r="Q201" s="18"/>
      <c r="R201" s="18"/>
      <c r="S201" s="105"/>
      <c r="T201" s="108"/>
      <c r="V201" s="6"/>
      <c r="W201" s="6"/>
      <c r="X201" s="6"/>
      <c r="Y201" s="51"/>
      <c r="Z201" s="6"/>
      <c r="AA201" s="6"/>
      <c r="AB201" s="6"/>
    </row>
    <row r="202" spans="1:28" ht="30" hidden="1" x14ac:dyDescent="0.25">
      <c r="A202" s="109" t="s">
        <v>99</v>
      </c>
      <c r="B202" s="160"/>
      <c r="C202" s="19">
        <f>SUM(C203:C205)</f>
        <v>0</v>
      </c>
      <c r="D202" s="110">
        <f>SUM(D203:D205)</f>
        <v>0</v>
      </c>
      <c r="E202" s="110">
        <f>SUM(E203:E205)</f>
        <v>0</v>
      </c>
      <c r="F202" s="56">
        <f>D202+E202</f>
        <v>0</v>
      </c>
      <c r="G202" s="265">
        <f>SUM(G203:G205)</f>
        <v>0</v>
      </c>
      <c r="H202" s="110">
        <f>F202-G202</f>
        <v>0</v>
      </c>
      <c r="I202" s="111" t="e">
        <f>G202/F202</f>
        <v>#DIV/0!</v>
      </c>
      <c r="J202" s="110">
        <f>SUM(J203:J205)</f>
        <v>0</v>
      </c>
      <c r="K202" s="110">
        <f>SUM(K203:K205)</f>
        <v>0</v>
      </c>
      <c r="L202" s="111" t="e">
        <f>(K202+J202)/F202</f>
        <v>#DIV/0!</v>
      </c>
      <c r="M202" s="110">
        <f>K202+G202+J202</f>
        <v>0</v>
      </c>
      <c r="N202" s="112">
        <f>H202-K202-J202</f>
        <v>0</v>
      </c>
      <c r="O202" s="111" t="e">
        <f>M202/F202</f>
        <v>#DIV/0!</v>
      </c>
      <c r="P202" s="113"/>
      <c r="Q202" s="110">
        <f>SUM(Q203:Q205)</f>
        <v>0</v>
      </c>
      <c r="R202" s="110">
        <f>SUM(R203:R205)</f>
        <v>0</v>
      </c>
      <c r="S202" s="114">
        <f>+N202+C202+Q202+R202</f>
        <v>0</v>
      </c>
      <c r="T202" s="111" t="e">
        <f>+M202/(Q202+F202+R202+C202)</f>
        <v>#DIV/0!</v>
      </c>
      <c r="V202" s="7">
        <f>SUM(V203:V205)</f>
        <v>0</v>
      </c>
      <c r="W202" s="7">
        <f>SUM(W203:W205)</f>
        <v>0</v>
      </c>
      <c r="X202" s="7">
        <f>SUM(X203:X205)</f>
        <v>0</v>
      </c>
      <c r="Y202" s="51"/>
      <c r="Z202" s="7">
        <f>SUM(Z203:Z205)</f>
        <v>0</v>
      </c>
      <c r="AA202" s="7">
        <f>SUM(AA203:AA205)</f>
        <v>0</v>
      </c>
      <c r="AB202" s="7">
        <f>SUM(AB203:AB205)</f>
        <v>0</v>
      </c>
    </row>
    <row r="203" spans="1:28" s="123" customFormat="1" ht="12.75" hidden="1" x14ac:dyDescent="0.2">
      <c r="A203" s="115" t="s">
        <v>31</v>
      </c>
      <c r="B203" s="160"/>
      <c r="C203" s="89">
        <f>April!N202+May!N202</f>
        <v>0</v>
      </c>
      <c r="D203" s="89">
        <f>+X203+AB203</f>
        <v>0</v>
      </c>
      <c r="E203" s="89"/>
      <c r="F203" s="8">
        <f>D203+E203</f>
        <v>0</v>
      </c>
      <c r="G203" s="214"/>
      <c r="H203" s="89">
        <f>F203-G203</f>
        <v>0</v>
      </c>
      <c r="I203" s="116" t="e">
        <f>G203/F203</f>
        <v>#DIV/0!</v>
      </c>
      <c r="J203" s="117"/>
      <c r="K203" s="118"/>
      <c r="L203" s="116" t="e">
        <f>(K203+J203)/F203</f>
        <v>#DIV/0!</v>
      </c>
      <c r="M203" s="89">
        <f>K203+G203+J203</f>
        <v>0</v>
      </c>
      <c r="N203" s="89">
        <f>H203-K203-J203</f>
        <v>0</v>
      </c>
      <c r="O203" s="119" t="e">
        <f>M203/F203</f>
        <v>#DIV/0!</v>
      </c>
      <c r="P203" s="120"/>
      <c r="Q203" s="89"/>
      <c r="R203" s="89"/>
      <c r="S203" s="121">
        <f>+N203+C203+Q203+R203</f>
        <v>0</v>
      </c>
      <c r="T203" s="122" t="e">
        <f t="shared" ref="T203:T205" si="216">+M203/(Q203+F203+R203+C203)</f>
        <v>#DIV/0!</v>
      </c>
      <c r="V203" s="8"/>
      <c r="W203" s="8"/>
      <c r="X203" s="8"/>
      <c r="Y203" s="67"/>
      <c r="Z203" s="8"/>
      <c r="AA203" s="8"/>
      <c r="AB203" s="8"/>
    </row>
    <row r="204" spans="1:28" s="123" customFormat="1" ht="12.75" hidden="1" x14ac:dyDescent="0.2">
      <c r="A204" s="115" t="s">
        <v>32</v>
      </c>
      <c r="B204" s="160"/>
      <c r="C204" s="89">
        <f>April!N203+May!N203</f>
        <v>0</v>
      </c>
      <c r="D204" s="89">
        <f t="shared" ref="D204:D205" si="217">+X204+AB204</f>
        <v>0</v>
      </c>
      <c r="E204" s="89"/>
      <c r="F204" s="8">
        <f t="shared" ref="F204:F205" si="218">D204+E204</f>
        <v>0</v>
      </c>
      <c r="G204" s="214"/>
      <c r="H204" s="89">
        <f>F204-G204</f>
        <v>0</v>
      </c>
      <c r="I204" s="116" t="e">
        <f>G204/F204</f>
        <v>#DIV/0!</v>
      </c>
      <c r="J204" s="117"/>
      <c r="K204" s="118"/>
      <c r="L204" s="116" t="e">
        <f t="shared" ref="L204:L205" si="219">(K204+J204)/F204</f>
        <v>#DIV/0!</v>
      </c>
      <c r="M204" s="89">
        <f t="shared" ref="M204:M205" si="220">K204+G204+J204</f>
        <v>0</v>
      </c>
      <c r="N204" s="89">
        <f t="shared" ref="N204:N205" si="221">H204-K204-J204</f>
        <v>0</v>
      </c>
      <c r="O204" s="119" t="e">
        <f>M204/F204</f>
        <v>#DIV/0!</v>
      </c>
      <c r="P204" s="120"/>
      <c r="Q204" s="89"/>
      <c r="R204" s="89"/>
      <c r="S204" s="121">
        <f t="shared" ref="S204:S205" si="222">+N204+C204+Q204+R204</f>
        <v>0</v>
      </c>
      <c r="T204" s="122" t="e">
        <f t="shared" si="216"/>
        <v>#DIV/0!</v>
      </c>
      <c r="V204" s="8"/>
      <c r="W204" s="8"/>
      <c r="X204" s="8"/>
      <c r="Y204" s="67"/>
      <c r="Z204" s="8"/>
      <c r="AA204" s="8"/>
      <c r="AB204" s="8"/>
    </row>
    <row r="205" spans="1:28" s="123" customFormat="1" ht="12.75" hidden="1" x14ac:dyDescent="0.2">
      <c r="A205" s="115" t="s">
        <v>33</v>
      </c>
      <c r="B205" s="160"/>
      <c r="C205" s="89">
        <f>April!N204+May!N204</f>
        <v>0</v>
      </c>
      <c r="D205" s="89">
        <f t="shared" si="217"/>
        <v>0</v>
      </c>
      <c r="E205" s="89"/>
      <c r="F205" s="8">
        <f t="shared" si="218"/>
        <v>0</v>
      </c>
      <c r="G205" s="214"/>
      <c r="H205" s="89">
        <f>F205-G205</f>
        <v>0</v>
      </c>
      <c r="I205" s="116" t="e">
        <f>G205/F205</f>
        <v>#DIV/0!</v>
      </c>
      <c r="J205" s="117"/>
      <c r="K205" s="118"/>
      <c r="L205" s="116" t="e">
        <f t="shared" si="219"/>
        <v>#DIV/0!</v>
      </c>
      <c r="M205" s="89">
        <f t="shared" si="220"/>
        <v>0</v>
      </c>
      <c r="N205" s="89">
        <f t="shared" si="221"/>
        <v>0</v>
      </c>
      <c r="O205" s="119" t="e">
        <f>M205/F205</f>
        <v>#DIV/0!</v>
      </c>
      <c r="P205" s="120"/>
      <c r="Q205" s="89"/>
      <c r="R205" s="89"/>
      <c r="S205" s="121">
        <f t="shared" si="222"/>
        <v>0</v>
      </c>
      <c r="T205" s="122" t="e">
        <f t="shared" si="216"/>
        <v>#DIV/0!</v>
      </c>
      <c r="V205" s="8"/>
      <c r="W205" s="8"/>
      <c r="X205" s="8"/>
      <c r="Y205" s="67"/>
      <c r="Z205" s="8"/>
      <c r="AA205" s="8"/>
      <c r="AB205" s="8"/>
    </row>
    <row r="206" spans="1:28" hidden="1" x14ac:dyDescent="0.25">
      <c r="A206" s="124"/>
      <c r="B206" s="160"/>
      <c r="C206" s="18"/>
      <c r="D206" s="18"/>
      <c r="E206" s="18"/>
      <c r="F206" s="6"/>
      <c r="G206" s="219"/>
      <c r="H206" s="18"/>
      <c r="I206" s="103"/>
      <c r="J206" s="104"/>
      <c r="K206" s="105"/>
      <c r="L206" s="103"/>
      <c r="M206" s="18"/>
      <c r="N206" s="20"/>
      <c r="O206" s="106"/>
      <c r="Q206" s="18"/>
      <c r="R206" s="18"/>
      <c r="S206" s="105"/>
      <c r="T206" s="108"/>
      <c r="V206" s="6"/>
      <c r="W206" s="6"/>
      <c r="X206" s="6"/>
      <c r="Y206" s="51"/>
      <c r="Z206" s="6"/>
      <c r="AA206" s="6"/>
      <c r="AB206" s="6"/>
    </row>
    <row r="207" spans="1:28" x14ac:dyDescent="0.25">
      <c r="A207" s="102"/>
      <c r="B207" s="159"/>
      <c r="C207" s="18"/>
      <c r="D207" s="18"/>
      <c r="E207" s="18"/>
      <c r="F207" s="6"/>
      <c r="G207" s="219"/>
      <c r="H207" s="18"/>
      <c r="I207" s="103"/>
      <c r="J207" s="104"/>
      <c r="K207" s="105"/>
      <c r="L207" s="103"/>
      <c r="M207" s="18"/>
      <c r="N207" s="20"/>
      <c r="O207" s="106"/>
      <c r="Q207" s="18"/>
      <c r="R207" s="18"/>
      <c r="S207" s="105"/>
      <c r="T207" s="108"/>
      <c r="V207" s="6"/>
      <c r="W207" s="6"/>
      <c r="X207" s="6"/>
      <c r="Y207" s="51"/>
      <c r="Z207" s="6"/>
      <c r="AA207" s="6"/>
      <c r="AB207" s="6"/>
    </row>
    <row r="208" spans="1:28" ht="45" x14ac:dyDescent="0.25">
      <c r="A208" s="109" t="s">
        <v>100</v>
      </c>
      <c r="B208" s="159" t="s">
        <v>101</v>
      </c>
      <c r="C208" s="19">
        <f>SUM(C209:C211)</f>
        <v>1783036.93</v>
      </c>
      <c r="D208" s="110">
        <f>SUM(D209:D211)</f>
        <v>0</v>
      </c>
      <c r="E208" s="110">
        <f>SUM(E209:E211)</f>
        <v>0</v>
      </c>
      <c r="F208" s="56">
        <f>D208+E208</f>
        <v>0</v>
      </c>
      <c r="G208" s="265">
        <f>SUM(G209:G211)</f>
        <v>64268.15</v>
      </c>
      <c r="H208" s="110">
        <f>F208-G208</f>
        <v>-64268.15</v>
      </c>
      <c r="I208" s="111" t="e">
        <f>G208/F208</f>
        <v>#DIV/0!</v>
      </c>
      <c r="J208" s="110">
        <f>SUM(J209:J211)</f>
        <v>677996.42</v>
      </c>
      <c r="K208" s="110">
        <f>SUM(K209:K211)</f>
        <v>6722.02</v>
      </c>
      <c r="L208" s="111" t="e">
        <f>(K208+J208)/F208</f>
        <v>#DIV/0!</v>
      </c>
      <c r="M208" s="110">
        <f>K208+G208+J208</f>
        <v>748986.59000000008</v>
      </c>
      <c r="N208" s="112">
        <f>H208-K208-J208</f>
        <v>-748986.59000000008</v>
      </c>
      <c r="O208" s="111" t="e">
        <f>M208/F208</f>
        <v>#DIV/0!</v>
      </c>
      <c r="P208" s="113"/>
      <c r="Q208" s="110">
        <f>SUM(Q209:Q211)</f>
        <v>0</v>
      </c>
      <c r="R208" s="110">
        <f>SUM(R209:R211)</f>
        <v>0</v>
      </c>
      <c r="S208" s="114">
        <f>+N208+C208+Q208+R208</f>
        <v>1034050.3399999999</v>
      </c>
      <c r="T208" s="111">
        <f>+M208/(Q208+F208+R208+C208)</f>
        <v>0.42006229786839028</v>
      </c>
      <c r="V208" s="7">
        <f>SUM(V209:V211)</f>
        <v>0</v>
      </c>
      <c r="W208" s="7">
        <f>SUM(W209:W211)</f>
        <v>0</v>
      </c>
      <c r="X208" s="7">
        <f>SUM(X209:X211)</f>
        <v>0</v>
      </c>
      <c r="Y208" s="51"/>
      <c r="Z208" s="7">
        <f>SUM(Z209:Z211)</f>
        <v>0</v>
      </c>
      <c r="AA208" s="7">
        <f>SUM(AA209:AA211)</f>
        <v>0</v>
      </c>
      <c r="AB208" s="7">
        <f>SUM(AB209:AB211)</f>
        <v>0</v>
      </c>
    </row>
    <row r="209" spans="1:28" s="123" customFormat="1" ht="12.75" hidden="1" x14ac:dyDescent="0.2">
      <c r="A209" s="115" t="s">
        <v>31</v>
      </c>
      <c r="B209" s="160"/>
      <c r="C209" s="89">
        <f>April!N208+May!N208</f>
        <v>0</v>
      </c>
      <c r="D209" s="89">
        <f>+X209+AB209</f>
        <v>0</v>
      </c>
      <c r="E209" s="89"/>
      <c r="F209" s="8">
        <f>D209+E209</f>
        <v>0</v>
      </c>
      <c r="G209" s="214"/>
      <c r="H209" s="89">
        <f>F209-G209</f>
        <v>0</v>
      </c>
      <c r="I209" s="116" t="e">
        <f>G209/F209</f>
        <v>#DIV/0!</v>
      </c>
      <c r="J209" s="117"/>
      <c r="K209" s="118"/>
      <c r="L209" s="116" t="e">
        <f>(K209+J209)/F209</f>
        <v>#DIV/0!</v>
      </c>
      <c r="M209" s="89">
        <f>K209+G209+J209</f>
        <v>0</v>
      </c>
      <c r="N209" s="89">
        <f>H209-K209-J209</f>
        <v>0</v>
      </c>
      <c r="O209" s="119" t="e">
        <f>M209/F209</f>
        <v>#DIV/0!</v>
      </c>
      <c r="P209" s="120"/>
      <c r="Q209" s="89"/>
      <c r="R209" s="89"/>
      <c r="S209" s="121">
        <f>+N209+C209+Q209+R209</f>
        <v>0</v>
      </c>
      <c r="T209" s="122" t="e">
        <f t="shared" ref="T209:T211" si="223">+M209/(Q209+F209+R209+C209)</f>
        <v>#DIV/0!</v>
      </c>
      <c r="V209" s="8"/>
      <c r="W209" s="8"/>
      <c r="X209" s="8"/>
      <c r="Y209" s="67"/>
      <c r="Z209" s="8"/>
      <c r="AA209" s="8"/>
      <c r="AB209" s="8"/>
    </row>
    <row r="210" spans="1:28" s="123" customFormat="1" ht="12.75" x14ac:dyDescent="0.2">
      <c r="A210" s="115" t="s">
        <v>102</v>
      </c>
      <c r="B210" s="160"/>
      <c r="C210" s="89">
        <f>April!N209+May!N209</f>
        <v>1783036.93</v>
      </c>
      <c r="D210" s="89">
        <f t="shared" ref="D210:D211" si="224">+X210+AB210</f>
        <v>0</v>
      </c>
      <c r="E210" s="89"/>
      <c r="F210" s="8">
        <f t="shared" ref="F210:F211" si="225">D210+E210</f>
        <v>0</v>
      </c>
      <c r="G210" s="214">
        <v>64268.15</v>
      </c>
      <c r="H210" s="89">
        <f>F210-G210</f>
        <v>-64268.15</v>
      </c>
      <c r="I210" s="116" t="e">
        <f>G210/F210</f>
        <v>#DIV/0!</v>
      </c>
      <c r="J210" s="117">
        <v>677996.42</v>
      </c>
      <c r="K210" s="118">
        <v>6722.02</v>
      </c>
      <c r="L210" s="116" t="e">
        <f t="shared" ref="L210:L211" si="226">(K210+J210)/F210</f>
        <v>#DIV/0!</v>
      </c>
      <c r="M210" s="89">
        <f t="shared" ref="M210:M211" si="227">K210+G210+J210</f>
        <v>748986.59000000008</v>
      </c>
      <c r="N210" s="89">
        <f t="shared" ref="N210:N211" si="228">H210-K210-J210</f>
        <v>-748986.59000000008</v>
      </c>
      <c r="O210" s="119" t="e">
        <f>M210/F210</f>
        <v>#DIV/0!</v>
      </c>
      <c r="P210" s="120"/>
      <c r="Q210" s="89"/>
      <c r="R210" s="89"/>
      <c r="S210" s="121">
        <f t="shared" ref="S210:S211" si="229">+N210+C210+Q210+R210</f>
        <v>1034050.3399999999</v>
      </c>
      <c r="T210" s="122">
        <f t="shared" si="223"/>
        <v>0.42006229786839028</v>
      </c>
      <c r="V210" s="8"/>
      <c r="W210" s="8"/>
      <c r="X210" s="8"/>
      <c r="Y210" s="67"/>
      <c r="Z210" s="8"/>
      <c r="AA210" s="8"/>
      <c r="AB210" s="8"/>
    </row>
    <row r="211" spans="1:28" s="123" customFormat="1" ht="12.75" hidden="1" x14ac:dyDescent="0.2">
      <c r="A211" s="115" t="s">
        <v>103</v>
      </c>
      <c r="B211" s="160"/>
      <c r="C211" s="89">
        <f>April!N210+May!N210</f>
        <v>0</v>
      </c>
      <c r="D211" s="89">
        <f t="shared" si="224"/>
        <v>0</v>
      </c>
      <c r="E211" s="89"/>
      <c r="F211" s="8">
        <f t="shared" si="225"/>
        <v>0</v>
      </c>
      <c r="G211" s="214"/>
      <c r="H211" s="89">
        <f>F211-G211</f>
        <v>0</v>
      </c>
      <c r="I211" s="116" t="e">
        <f>G211/F211</f>
        <v>#DIV/0!</v>
      </c>
      <c r="J211" s="117"/>
      <c r="K211" s="118"/>
      <c r="L211" s="116" t="e">
        <f t="shared" si="226"/>
        <v>#DIV/0!</v>
      </c>
      <c r="M211" s="89">
        <f t="shared" si="227"/>
        <v>0</v>
      </c>
      <c r="N211" s="89">
        <f t="shared" si="228"/>
        <v>0</v>
      </c>
      <c r="O211" s="119" t="e">
        <f>M211/F211</f>
        <v>#DIV/0!</v>
      </c>
      <c r="P211" s="120"/>
      <c r="Q211" s="89"/>
      <c r="R211" s="89"/>
      <c r="S211" s="121">
        <f t="shared" si="229"/>
        <v>0</v>
      </c>
      <c r="T211" s="122" t="e">
        <f t="shared" si="223"/>
        <v>#DIV/0!</v>
      </c>
      <c r="V211" s="8"/>
      <c r="W211" s="8"/>
      <c r="X211" s="8"/>
      <c r="Y211" s="67"/>
      <c r="Z211" s="8"/>
      <c r="AA211" s="8"/>
      <c r="AB211" s="8"/>
    </row>
    <row r="212" spans="1:28" x14ac:dyDescent="0.25">
      <c r="A212" s="124"/>
      <c r="B212" s="160"/>
      <c r="C212" s="18"/>
      <c r="D212" s="18"/>
      <c r="E212" s="18"/>
      <c r="F212" s="6"/>
      <c r="G212" s="219"/>
      <c r="H212" s="18"/>
      <c r="I212" s="103"/>
      <c r="J212" s="104"/>
      <c r="K212" s="105"/>
      <c r="L212" s="103"/>
      <c r="M212" s="18"/>
      <c r="N212" s="20"/>
      <c r="O212" s="106"/>
      <c r="Q212" s="18"/>
      <c r="R212" s="18"/>
      <c r="S212" s="105"/>
      <c r="T212" s="108"/>
      <c r="V212" s="6"/>
      <c r="W212" s="6"/>
      <c r="X212" s="6"/>
      <c r="Y212" s="51"/>
      <c r="Z212" s="6"/>
      <c r="AA212" s="6"/>
      <c r="AB212" s="6"/>
    </row>
    <row r="213" spans="1:28" hidden="1" x14ac:dyDescent="0.25">
      <c r="A213" s="102" t="s">
        <v>104</v>
      </c>
      <c r="B213" s="159"/>
      <c r="C213" s="18"/>
      <c r="D213" s="18"/>
      <c r="E213" s="18"/>
      <c r="F213" s="6"/>
      <c r="G213" s="219"/>
      <c r="H213" s="18"/>
      <c r="I213" s="103"/>
      <c r="J213" s="104"/>
      <c r="K213" s="105"/>
      <c r="L213" s="103"/>
      <c r="M213" s="18"/>
      <c r="N213" s="20"/>
      <c r="O213" s="106"/>
      <c r="Q213" s="18"/>
      <c r="R213" s="18"/>
      <c r="S213" s="105"/>
      <c r="T213" s="108"/>
      <c r="V213" s="6"/>
      <c r="W213" s="6"/>
      <c r="X213" s="6"/>
      <c r="Y213" s="51"/>
      <c r="Z213" s="6"/>
      <c r="AA213" s="6"/>
      <c r="AB213" s="6"/>
    </row>
    <row r="214" spans="1:28" ht="45" hidden="1" x14ac:dyDescent="0.25">
      <c r="A214" s="109" t="s">
        <v>105</v>
      </c>
      <c r="B214" s="159" t="s">
        <v>106</v>
      </c>
      <c r="C214" s="19">
        <f>SUM(C215:C217)</f>
        <v>-47778.43</v>
      </c>
      <c r="D214" s="110">
        <f>SUM(D215:D217)</f>
        <v>0</v>
      </c>
      <c r="E214" s="110">
        <f>SUM(E215:E217)</f>
        <v>0</v>
      </c>
      <c r="F214" s="56">
        <f>D214+E214</f>
        <v>0</v>
      </c>
      <c r="G214" s="265">
        <f>SUM(G215:G217)</f>
        <v>0</v>
      </c>
      <c r="H214" s="110">
        <f>F214-G214</f>
        <v>0</v>
      </c>
      <c r="I214" s="111" t="e">
        <f>G214/F214</f>
        <v>#DIV/0!</v>
      </c>
      <c r="J214" s="110">
        <f>SUM(J215:J217)</f>
        <v>0</v>
      </c>
      <c r="K214" s="110">
        <f>SUM(K215:K217)</f>
        <v>0</v>
      </c>
      <c r="L214" s="111" t="e">
        <f>(K214+J214)/F214</f>
        <v>#DIV/0!</v>
      </c>
      <c r="M214" s="110">
        <f>K214+G214+J214</f>
        <v>0</v>
      </c>
      <c r="N214" s="112">
        <f>H214-K214-J214</f>
        <v>0</v>
      </c>
      <c r="O214" s="111" t="e">
        <f>M214/F214</f>
        <v>#DIV/0!</v>
      </c>
      <c r="P214" s="113"/>
      <c r="Q214" s="110">
        <f>SUM(Q215:Q217)</f>
        <v>0</v>
      </c>
      <c r="R214" s="110">
        <f>SUM(R215:R217)</f>
        <v>0</v>
      </c>
      <c r="S214" s="114">
        <f>+N214+C214+Q214+R214</f>
        <v>-47778.43</v>
      </c>
      <c r="T214" s="111">
        <f>+M214/(Q214+F214+R214+C214)</f>
        <v>0</v>
      </c>
      <c r="V214" s="7">
        <f>SUM(V215:V217)</f>
        <v>0</v>
      </c>
      <c r="W214" s="7">
        <f>SUM(W215:W217)</f>
        <v>0</v>
      </c>
      <c r="X214" s="7">
        <f>SUM(X215:X217)</f>
        <v>0</v>
      </c>
      <c r="Y214" s="51"/>
      <c r="Z214" s="7">
        <f>SUM(Z215:Z217)</f>
        <v>0</v>
      </c>
      <c r="AA214" s="7">
        <f>SUM(AA215:AA217)</f>
        <v>0</v>
      </c>
      <c r="AB214" s="7">
        <f>SUM(AB215:AB217)</f>
        <v>0</v>
      </c>
    </row>
    <row r="215" spans="1:28" s="123" customFormat="1" ht="12.75" hidden="1" x14ac:dyDescent="0.2">
      <c r="A215" s="115" t="s">
        <v>31</v>
      </c>
      <c r="B215" s="160"/>
      <c r="C215" s="89">
        <f>April!N214+May!N214</f>
        <v>0</v>
      </c>
      <c r="D215" s="89">
        <f>+X215+AB215</f>
        <v>0</v>
      </c>
      <c r="E215" s="89"/>
      <c r="F215" s="8">
        <f>D215+E215</f>
        <v>0</v>
      </c>
      <c r="G215" s="214"/>
      <c r="H215" s="89">
        <f>F215-G215</f>
        <v>0</v>
      </c>
      <c r="I215" s="116" t="e">
        <f>G215/F215</f>
        <v>#DIV/0!</v>
      </c>
      <c r="J215" s="117"/>
      <c r="K215" s="118"/>
      <c r="L215" s="116" t="e">
        <f>(K215+J215)/F215</f>
        <v>#DIV/0!</v>
      </c>
      <c r="M215" s="89">
        <f>K215+G215+J215</f>
        <v>0</v>
      </c>
      <c r="N215" s="89">
        <f>H215-K215-J215</f>
        <v>0</v>
      </c>
      <c r="O215" s="119" t="e">
        <f>M215/F215</f>
        <v>#DIV/0!</v>
      </c>
      <c r="P215" s="120"/>
      <c r="Q215" s="89"/>
      <c r="R215" s="89"/>
      <c r="S215" s="121">
        <f>+N215+C215+Q215+R215</f>
        <v>0</v>
      </c>
      <c r="T215" s="122" t="e">
        <f t="shared" ref="T215:T217" si="230">+M215/(Q215+F215+R215+C215)</f>
        <v>#DIV/0!</v>
      </c>
      <c r="V215" s="8"/>
      <c r="W215" s="8"/>
      <c r="X215" s="8"/>
      <c r="Y215" s="67"/>
      <c r="Z215" s="8"/>
      <c r="AA215" s="8"/>
      <c r="AB215" s="8"/>
    </row>
    <row r="216" spans="1:28" s="123" customFormat="1" ht="12.75" hidden="1" x14ac:dyDescent="0.2">
      <c r="A216" s="115" t="s">
        <v>102</v>
      </c>
      <c r="B216" s="160"/>
      <c r="C216" s="89">
        <f>April!N215+May!N215</f>
        <v>-47778.43</v>
      </c>
      <c r="D216" s="89">
        <f t="shared" ref="D216:D217" si="231">+X216+AB216</f>
        <v>0</v>
      </c>
      <c r="E216" s="89"/>
      <c r="F216" s="8">
        <f t="shared" ref="F216:F217" si="232">D216+E216</f>
        <v>0</v>
      </c>
      <c r="G216" s="214"/>
      <c r="H216" s="89">
        <f>F216-G216</f>
        <v>0</v>
      </c>
      <c r="I216" s="116" t="e">
        <f>G216/F216</f>
        <v>#DIV/0!</v>
      </c>
      <c r="J216" s="117"/>
      <c r="K216" s="118"/>
      <c r="L216" s="116" t="e">
        <f t="shared" ref="L216:L217" si="233">(K216+J216)/F216</f>
        <v>#DIV/0!</v>
      </c>
      <c r="M216" s="89">
        <f t="shared" ref="M216:M217" si="234">K216+G216+J216</f>
        <v>0</v>
      </c>
      <c r="N216" s="89">
        <f t="shared" ref="N216:N217" si="235">H216-K216-J216</f>
        <v>0</v>
      </c>
      <c r="O216" s="119" t="e">
        <f>M216/F216</f>
        <v>#DIV/0!</v>
      </c>
      <c r="P216" s="120"/>
      <c r="Q216" s="89"/>
      <c r="R216" s="89"/>
      <c r="S216" s="121">
        <f t="shared" ref="S216:S217" si="236">+N216+C216+Q216+R216</f>
        <v>-47778.43</v>
      </c>
      <c r="T216" s="122">
        <f t="shared" si="230"/>
        <v>0</v>
      </c>
      <c r="V216" s="8"/>
      <c r="W216" s="8"/>
      <c r="X216" s="8"/>
      <c r="Y216" s="67"/>
      <c r="Z216" s="8"/>
      <c r="AA216" s="8"/>
      <c r="AB216" s="8"/>
    </row>
    <row r="217" spans="1:28" s="123" customFormat="1" ht="12.75" hidden="1" x14ac:dyDescent="0.2">
      <c r="A217" s="115" t="s">
        <v>103</v>
      </c>
      <c r="B217" s="160"/>
      <c r="C217" s="89">
        <f>April!N216+May!N216</f>
        <v>0</v>
      </c>
      <c r="D217" s="89">
        <f t="shared" si="231"/>
        <v>0</v>
      </c>
      <c r="E217" s="89"/>
      <c r="F217" s="8">
        <f t="shared" si="232"/>
        <v>0</v>
      </c>
      <c r="G217" s="214"/>
      <c r="H217" s="89">
        <f>F217-G217</f>
        <v>0</v>
      </c>
      <c r="I217" s="116" t="e">
        <f>G217/F217</f>
        <v>#DIV/0!</v>
      </c>
      <c r="J217" s="117"/>
      <c r="K217" s="118"/>
      <c r="L217" s="116" t="e">
        <f t="shared" si="233"/>
        <v>#DIV/0!</v>
      </c>
      <c r="M217" s="89">
        <f t="shared" si="234"/>
        <v>0</v>
      </c>
      <c r="N217" s="89">
        <f t="shared" si="235"/>
        <v>0</v>
      </c>
      <c r="O217" s="119" t="e">
        <f>M217/F217</f>
        <v>#DIV/0!</v>
      </c>
      <c r="P217" s="120"/>
      <c r="Q217" s="89"/>
      <c r="R217" s="89"/>
      <c r="S217" s="121">
        <f t="shared" si="236"/>
        <v>0</v>
      </c>
      <c r="T217" s="122" t="e">
        <f t="shared" si="230"/>
        <v>#DIV/0!</v>
      </c>
      <c r="V217" s="8"/>
      <c r="W217" s="8"/>
      <c r="X217" s="8"/>
      <c r="Y217" s="67"/>
      <c r="Z217" s="8"/>
      <c r="AA217" s="8"/>
      <c r="AB217" s="8"/>
    </row>
    <row r="218" spans="1:28" hidden="1" x14ac:dyDescent="0.25">
      <c r="A218" s="124"/>
      <c r="B218" s="160"/>
      <c r="C218" s="18"/>
      <c r="D218" s="18"/>
      <c r="E218" s="18"/>
      <c r="F218" s="6"/>
      <c r="G218" s="219"/>
      <c r="H218" s="18"/>
      <c r="I218" s="103"/>
      <c r="J218" s="104"/>
      <c r="K218" s="105"/>
      <c r="L218" s="103"/>
      <c r="M218" s="18"/>
      <c r="N218" s="20"/>
      <c r="O218" s="106"/>
      <c r="Q218" s="18"/>
      <c r="R218" s="18"/>
      <c r="S218" s="105"/>
      <c r="T218" s="108"/>
      <c r="V218" s="6"/>
      <c r="W218" s="6"/>
      <c r="X218" s="6"/>
      <c r="Y218" s="51"/>
      <c r="Z218" s="6"/>
      <c r="AA218" s="6"/>
      <c r="AB218" s="6"/>
    </row>
    <row r="219" spans="1:28" hidden="1" x14ac:dyDescent="0.25">
      <c r="A219" s="131" t="s">
        <v>107</v>
      </c>
      <c r="B219" s="159"/>
      <c r="C219" s="19">
        <f>SUM(C220:C222)</f>
        <v>0</v>
      </c>
      <c r="D219" s="110">
        <f>SUM(D220:D222)</f>
        <v>0</v>
      </c>
      <c r="E219" s="110">
        <f>SUM(E220:E222)</f>
        <v>0</v>
      </c>
      <c r="F219" s="56">
        <f>D219+E219</f>
        <v>0</v>
      </c>
      <c r="G219" s="265">
        <f>SUM(G220:G222)</f>
        <v>0</v>
      </c>
      <c r="H219" s="110">
        <f>F219-G219</f>
        <v>0</v>
      </c>
      <c r="I219" s="111" t="e">
        <f>G219/F219</f>
        <v>#DIV/0!</v>
      </c>
      <c r="J219" s="110">
        <f>SUM(J220:J222)</f>
        <v>0</v>
      </c>
      <c r="K219" s="110">
        <f>SUM(K220:K222)</f>
        <v>0</v>
      </c>
      <c r="L219" s="111" t="e">
        <f>(K219+J219)/F219</f>
        <v>#DIV/0!</v>
      </c>
      <c r="M219" s="110">
        <f>K219+G219+J219</f>
        <v>0</v>
      </c>
      <c r="N219" s="112">
        <f>H219-K219-J219</f>
        <v>0</v>
      </c>
      <c r="O219" s="111" t="e">
        <f>M219/F219</f>
        <v>#DIV/0!</v>
      </c>
      <c r="P219" s="113"/>
      <c r="Q219" s="110">
        <f>SUM(Q220:Q222)</f>
        <v>0</v>
      </c>
      <c r="R219" s="110">
        <f>SUM(R220:R222)</f>
        <v>0</v>
      </c>
      <c r="S219" s="114">
        <f>+N219+C219+Q219+R219</f>
        <v>0</v>
      </c>
      <c r="T219" s="111" t="e">
        <f>+M219/(Q219+F219+R219+C219)</f>
        <v>#DIV/0!</v>
      </c>
      <c r="V219" s="7">
        <f>SUM(V220:V222)</f>
        <v>0</v>
      </c>
      <c r="W219" s="7">
        <f>SUM(W220:W222)</f>
        <v>0</v>
      </c>
      <c r="X219" s="7">
        <f>SUM(X220:X222)</f>
        <v>0</v>
      </c>
      <c r="Y219" s="51"/>
      <c r="Z219" s="7">
        <f>SUM(Z220:Z222)</f>
        <v>0</v>
      </c>
      <c r="AA219" s="7">
        <f>SUM(AA220:AA222)</f>
        <v>0</v>
      </c>
      <c r="AB219" s="7">
        <f>SUM(AB220:AB222)</f>
        <v>0</v>
      </c>
    </row>
    <row r="220" spans="1:28" s="123" customFormat="1" ht="12.75" hidden="1" x14ac:dyDescent="0.2">
      <c r="A220" s="115" t="s">
        <v>31</v>
      </c>
      <c r="B220" s="160"/>
      <c r="C220" s="89">
        <f>April!N219+May!N219</f>
        <v>0</v>
      </c>
      <c r="D220" s="89">
        <f>+X220+AB220</f>
        <v>0</v>
      </c>
      <c r="E220" s="89"/>
      <c r="F220" s="8">
        <f>D220+E220</f>
        <v>0</v>
      </c>
      <c r="G220" s="214"/>
      <c r="H220" s="89">
        <f>F220-G220</f>
        <v>0</v>
      </c>
      <c r="I220" s="116" t="e">
        <f>G220/F220</f>
        <v>#DIV/0!</v>
      </c>
      <c r="J220" s="117"/>
      <c r="K220" s="118"/>
      <c r="L220" s="116" t="e">
        <f>(K220+J220)/F220</f>
        <v>#DIV/0!</v>
      </c>
      <c r="M220" s="89">
        <f>K220+G220+J220</f>
        <v>0</v>
      </c>
      <c r="N220" s="89">
        <f>H220-K220-J220</f>
        <v>0</v>
      </c>
      <c r="O220" s="119" t="e">
        <f>M220/F220</f>
        <v>#DIV/0!</v>
      </c>
      <c r="P220" s="120"/>
      <c r="Q220" s="89"/>
      <c r="R220" s="89"/>
      <c r="S220" s="121">
        <f>+N220+C220+Q220+R220</f>
        <v>0</v>
      </c>
      <c r="T220" s="122" t="e">
        <f t="shared" ref="T220:T222" si="237">+M220/(Q220+F220+R220+C220)</f>
        <v>#DIV/0!</v>
      </c>
      <c r="V220" s="8"/>
      <c r="W220" s="8"/>
      <c r="X220" s="8"/>
      <c r="Y220" s="67"/>
      <c r="Z220" s="8"/>
      <c r="AA220" s="8"/>
      <c r="AB220" s="8"/>
    </row>
    <row r="221" spans="1:28" s="123" customFormat="1" ht="12.75" hidden="1" x14ac:dyDescent="0.2">
      <c r="A221" s="115" t="s">
        <v>32</v>
      </c>
      <c r="B221" s="160"/>
      <c r="C221" s="89">
        <f>April!N220+May!N220</f>
        <v>0</v>
      </c>
      <c r="D221" s="89">
        <f t="shared" ref="D221:D222" si="238">+X221+AB221</f>
        <v>0</v>
      </c>
      <c r="E221" s="89"/>
      <c r="F221" s="8">
        <f t="shared" ref="F221:F222" si="239">D221+E221</f>
        <v>0</v>
      </c>
      <c r="G221" s="214"/>
      <c r="H221" s="89">
        <f>F221-G221</f>
        <v>0</v>
      </c>
      <c r="I221" s="116" t="e">
        <f>G221/F221</f>
        <v>#DIV/0!</v>
      </c>
      <c r="J221" s="117"/>
      <c r="K221" s="118"/>
      <c r="L221" s="116" t="e">
        <f t="shared" ref="L221:L227" si="240">(K221+J221)/F221</f>
        <v>#DIV/0!</v>
      </c>
      <c r="M221" s="89">
        <f t="shared" ref="M221:M222" si="241">K221+G221+J221</f>
        <v>0</v>
      </c>
      <c r="N221" s="89">
        <f t="shared" ref="N221:N222" si="242">H221-K221-J221</f>
        <v>0</v>
      </c>
      <c r="O221" s="119" t="e">
        <f>M221/F221</f>
        <v>#DIV/0!</v>
      </c>
      <c r="P221" s="120"/>
      <c r="Q221" s="89"/>
      <c r="R221" s="89"/>
      <c r="S221" s="121">
        <f t="shared" ref="S221:S222" si="243">+N221+C221+Q221+R221</f>
        <v>0</v>
      </c>
      <c r="T221" s="122" t="e">
        <f t="shared" si="237"/>
        <v>#DIV/0!</v>
      </c>
      <c r="V221" s="8"/>
      <c r="W221" s="8"/>
      <c r="X221" s="8"/>
      <c r="Y221" s="67"/>
      <c r="Z221" s="8"/>
      <c r="AA221" s="8"/>
      <c r="AB221" s="8"/>
    </row>
    <row r="222" spans="1:28" s="123" customFormat="1" ht="12.75" hidden="1" x14ac:dyDescent="0.2">
      <c r="A222" s="115" t="s">
        <v>33</v>
      </c>
      <c r="B222" s="160"/>
      <c r="C222" s="89">
        <f>April!N221+May!N221</f>
        <v>0</v>
      </c>
      <c r="D222" s="89">
        <f t="shared" si="238"/>
        <v>0</v>
      </c>
      <c r="E222" s="89"/>
      <c r="F222" s="8">
        <f t="shared" si="239"/>
        <v>0</v>
      </c>
      <c r="G222" s="214"/>
      <c r="H222" s="89">
        <f>F222-G222</f>
        <v>0</v>
      </c>
      <c r="I222" s="116" t="e">
        <f>G222/F222</f>
        <v>#DIV/0!</v>
      </c>
      <c r="J222" s="117"/>
      <c r="K222" s="118"/>
      <c r="L222" s="116" t="e">
        <f t="shared" si="240"/>
        <v>#DIV/0!</v>
      </c>
      <c r="M222" s="89">
        <f t="shared" si="241"/>
        <v>0</v>
      </c>
      <c r="N222" s="89">
        <f t="shared" si="242"/>
        <v>0</v>
      </c>
      <c r="O222" s="119" t="e">
        <f>M222/F222</f>
        <v>#DIV/0!</v>
      </c>
      <c r="P222" s="120"/>
      <c r="Q222" s="89"/>
      <c r="R222" s="89"/>
      <c r="S222" s="121">
        <f t="shared" si="243"/>
        <v>0</v>
      </c>
      <c r="T222" s="122" t="e">
        <f t="shared" si="237"/>
        <v>#DIV/0!</v>
      </c>
      <c r="V222" s="8"/>
      <c r="W222" s="8"/>
      <c r="X222" s="8"/>
      <c r="Y222" s="67"/>
      <c r="Z222" s="8"/>
      <c r="AA222" s="8"/>
      <c r="AB222" s="8"/>
    </row>
    <row r="223" spans="1:28" hidden="1" x14ac:dyDescent="0.25">
      <c r="A223" s="124"/>
      <c r="B223" s="160"/>
      <c r="C223" s="18"/>
      <c r="D223" s="18"/>
      <c r="E223" s="18"/>
      <c r="F223" s="6"/>
      <c r="G223" s="219"/>
      <c r="H223" s="18"/>
      <c r="I223" s="103"/>
      <c r="J223" s="104"/>
      <c r="K223" s="105"/>
      <c r="L223" s="103"/>
      <c r="M223" s="18"/>
      <c r="N223" s="20"/>
      <c r="O223" s="106"/>
      <c r="Q223" s="18"/>
      <c r="R223" s="18"/>
      <c r="S223" s="105"/>
      <c r="T223" s="108"/>
      <c r="V223" s="6"/>
      <c r="W223" s="6"/>
      <c r="X223" s="6"/>
      <c r="Y223" s="51"/>
      <c r="Z223" s="6"/>
      <c r="AA223" s="6"/>
      <c r="AB223" s="6"/>
    </row>
    <row r="224" spans="1:28" s="90" customFormat="1" x14ac:dyDescent="0.25">
      <c r="A224" s="131" t="s">
        <v>108</v>
      </c>
      <c r="B224" s="159"/>
      <c r="C224" s="19">
        <f>SUM(C225:C227)</f>
        <v>-7428268.209999999</v>
      </c>
      <c r="D224" s="19">
        <f>SUM(D225:D227)</f>
        <v>0</v>
      </c>
      <c r="E224" s="19">
        <f>SUM(E225:E227)</f>
        <v>17846347.210000001</v>
      </c>
      <c r="F224" s="7">
        <f>D224+E224</f>
        <v>17846347.210000001</v>
      </c>
      <c r="G224" s="266">
        <f>SUM(G225:G227)</f>
        <v>13586684.57</v>
      </c>
      <c r="H224" s="19">
        <f>F224-G224</f>
        <v>4259662.6400000006</v>
      </c>
      <c r="I224" s="111">
        <f>G224/F224</f>
        <v>0.76131459340804786</v>
      </c>
      <c r="J224" s="19">
        <f>SUM(J225:J227)</f>
        <v>1161384.9100000001</v>
      </c>
      <c r="K224" s="19">
        <f>SUM(K225:K227)</f>
        <v>52360.66</v>
      </c>
      <c r="L224" s="132">
        <f t="shared" si="240"/>
        <v>6.8010868314827541E-2</v>
      </c>
      <c r="M224" s="19">
        <f>K224+G224+J224</f>
        <v>14800430.140000001</v>
      </c>
      <c r="N224" s="133">
        <f>H224-K224-J224</f>
        <v>3045917.0700000003</v>
      </c>
      <c r="O224" s="134">
        <f>M224/F224</f>
        <v>0.82932546172287547</v>
      </c>
      <c r="Q224" s="19">
        <f>SUM(Q225:Q227)</f>
        <v>0</v>
      </c>
      <c r="R224" s="19">
        <f>SUM(R225:R227)</f>
        <v>0</v>
      </c>
      <c r="S224" s="114">
        <f>+N224+C224+Q224+R224</f>
        <v>-4382351.1399999987</v>
      </c>
      <c r="T224" s="111">
        <f t="shared" ref="T224:T227" si="244">+M224/(Q224+F224+R224+C224)</f>
        <v>1.4206486762098847</v>
      </c>
      <c r="V224" s="7">
        <f>SUM(V225:V227)</f>
        <v>0</v>
      </c>
      <c r="W224" s="7">
        <f>SUM(W225:W227)</f>
        <v>0</v>
      </c>
      <c r="X224" s="7">
        <f>SUM(X225:X227)</f>
        <v>0</v>
      </c>
      <c r="Y224" s="45"/>
      <c r="Z224" s="7">
        <f>SUM(Z225:Z227)</f>
        <v>0</v>
      </c>
      <c r="AA224" s="7">
        <f>SUM(AA225:AA227)</f>
        <v>0</v>
      </c>
      <c r="AB224" s="7">
        <f>SUM(AB225:AB227)</f>
        <v>0</v>
      </c>
    </row>
    <row r="225" spans="1:28" s="90" customFormat="1" hidden="1" x14ac:dyDescent="0.25">
      <c r="A225" s="102" t="s">
        <v>31</v>
      </c>
      <c r="B225" s="159"/>
      <c r="C225" s="19">
        <f>C220+C215+C209+C203+C198+C193+C188</f>
        <v>0</v>
      </c>
      <c r="D225" s="19">
        <f>D220+D215+D209+D203+D198+D193+D188</f>
        <v>0</v>
      </c>
      <c r="E225" s="19">
        <f>E220+E215+E209+E203+E198+E193+E188</f>
        <v>0</v>
      </c>
      <c r="F225" s="7">
        <f>D225+E225</f>
        <v>0</v>
      </c>
      <c r="G225" s="266">
        <f>G220+G215+G209+G203+G198+G193+G188</f>
        <v>0</v>
      </c>
      <c r="H225" s="19">
        <f>F225-G225</f>
        <v>0</v>
      </c>
      <c r="I225" s="103" t="e">
        <f>G225/F225</f>
        <v>#DIV/0!</v>
      </c>
      <c r="J225" s="19">
        <f t="shared" ref="J225:K227" si="245">J220+J215+J209+J203+J198+J193+J188</f>
        <v>0</v>
      </c>
      <c r="K225" s="19">
        <f t="shared" si="245"/>
        <v>0</v>
      </c>
      <c r="L225" s="132" t="e">
        <f t="shared" si="240"/>
        <v>#DIV/0!</v>
      </c>
      <c r="M225" s="19">
        <f t="shared" ref="M225:M227" si="246">K225+G225+J225</f>
        <v>0</v>
      </c>
      <c r="N225" s="133">
        <f t="shared" ref="N225:N227" si="247">H225-K225-J225</f>
        <v>0</v>
      </c>
      <c r="O225" s="134" t="e">
        <f>M225/F225</f>
        <v>#DIV/0!</v>
      </c>
      <c r="Q225" s="19">
        <f t="shared" ref="Q225:R227" si="248">Q220+Q215+Q209+Q203+Q198+Q193+Q188</f>
        <v>0</v>
      </c>
      <c r="R225" s="19">
        <f t="shared" si="248"/>
        <v>0</v>
      </c>
      <c r="S225" s="114">
        <f>+N225+C225+Q225+R225</f>
        <v>0</v>
      </c>
      <c r="T225" s="111" t="e">
        <f t="shared" si="244"/>
        <v>#DIV/0!</v>
      </c>
      <c r="V225" s="7">
        <f>V220+V215+V209+V203+V198+V193+V188</f>
        <v>0</v>
      </c>
      <c r="W225" s="7">
        <f t="shared" ref="W225:X227" si="249">W220+W215+W209+W203+W198+W193+W188</f>
        <v>0</v>
      </c>
      <c r="X225" s="7">
        <f t="shared" si="249"/>
        <v>0</v>
      </c>
      <c r="Y225" s="45"/>
      <c r="Z225" s="7">
        <f>Z220+Z215+Z209+Z203+Z198+Z193+Z188</f>
        <v>0</v>
      </c>
      <c r="AA225" s="7">
        <f t="shared" ref="AA225:AB227" si="250">AA220+AA215+AA209+AA203+AA198+AA193+AA188</f>
        <v>0</v>
      </c>
      <c r="AB225" s="7">
        <f t="shared" si="250"/>
        <v>0</v>
      </c>
    </row>
    <row r="226" spans="1:28" s="90" customFormat="1" x14ac:dyDescent="0.25">
      <c r="A226" s="102" t="s">
        <v>32</v>
      </c>
      <c r="B226" s="159"/>
      <c r="C226" s="19">
        <f t="shared" ref="C226:E227" si="251">C221+C216+C210+C204+C199+C194+C189</f>
        <v>-7428268.209999999</v>
      </c>
      <c r="D226" s="19">
        <f t="shared" si="251"/>
        <v>0</v>
      </c>
      <c r="E226" s="19">
        <f t="shared" si="251"/>
        <v>17846347.210000001</v>
      </c>
      <c r="F226" s="7">
        <f>D226+E226</f>
        <v>17846347.210000001</v>
      </c>
      <c r="G226" s="266">
        <f>G221+G216+G210+G204+G199+G194+G189</f>
        <v>13586684.57</v>
      </c>
      <c r="H226" s="19">
        <f>F226-G226</f>
        <v>4259662.6400000006</v>
      </c>
      <c r="I226" s="103">
        <f>G226/F226</f>
        <v>0.76131459340804786</v>
      </c>
      <c r="J226" s="19">
        <f>J221+J216+J210+J204+J199+J194+J189</f>
        <v>1161384.9100000001</v>
      </c>
      <c r="K226" s="19">
        <f t="shared" si="245"/>
        <v>52360.66</v>
      </c>
      <c r="L226" s="132">
        <f t="shared" si="240"/>
        <v>6.8010868314827541E-2</v>
      </c>
      <c r="M226" s="19">
        <f t="shared" si="246"/>
        <v>14800430.140000001</v>
      </c>
      <c r="N226" s="133">
        <f t="shared" si="247"/>
        <v>3045917.0700000003</v>
      </c>
      <c r="O226" s="134">
        <f>M226/F226</f>
        <v>0.82932546172287547</v>
      </c>
      <c r="Q226" s="19">
        <f t="shared" si="248"/>
        <v>0</v>
      </c>
      <c r="R226" s="19">
        <f t="shared" si="248"/>
        <v>0</v>
      </c>
      <c r="S226" s="114">
        <f t="shared" ref="S226:S227" si="252">+N226+C226+Q226+R226</f>
        <v>-4382351.1399999987</v>
      </c>
      <c r="T226" s="111">
        <f t="shared" si="244"/>
        <v>1.4206486762098847</v>
      </c>
      <c r="V226" s="7">
        <f>V221+V216+V210+V204+V199+V194+V189</f>
        <v>0</v>
      </c>
      <c r="W226" s="7">
        <f t="shared" si="249"/>
        <v>0</v>
      </c>
      <c r="X226" s="7">
        <f t="shared" si="249"/>
        <v>0</v>
      </c>
      <c r="Y226" s="45"/>
      <c r="Z226" s="7">
        <f>Z221+Z216+Z210+Z204+Z199+Z194+Z189</f>
        <v>0</v>
      </c>
      <c r="AA226" s="7">
        <f t="shared" si="250"/>
        <v>0</v>
      </c>
      <c r="AB226" s="7">
        <f t="shared" si="250"/>
        <v>0</v>
      </c>
    </row>
    <row r="227" spans="1:28" s="90" customFormat="1" hidden="1" x14ac:dyDescent="0.25">
      <c r="A227" s="102" t="s">
        <v>33</v>
      </c>
      <c r="B227" s="159"/>
      <c r="C227" s="19">
        <f t="shared" si="251"/>
        <v>0</v>
      </c>
      <c r="D227" s="19">
        <f t="shared" si="251"/>
        <v>0</v>
      </c>
      <c r="E227" s="19">
        <f t="shared" si="251"/>
        <v>0</v>
      </c>
      <c r="F227" s="7">
        <f>D227+E227</f>
        <v>0</v>
      </c>
      <c r="G227" s="266">
        <f>G222+G217+G211+G205+G200+G195+G190</f>
        <v>0</v>
      </c>
      <c r="H227" s="19">
        <f>F227-G227</f>
        <v>0</v>
      </c>
      <c r="I227" s="103" t="e">
        <f>G227/F227</f>
        <v>#DIV/0!</v>
      </c>
      <c r="J227" s="19">
        <f t="shared" si="245"/>
        <v>0</v>
      </c>
      <c r="K227" s="19">
        <f t="shared" si="245"/>
        <v>0</v>
      </c>
      <c r="L227" s="132" t="e">
        <f t="shared" si="240"/>
        <v>#DIV/0!</v>
      </c>
      <c r="M227" s="19">
        <f t="shared" si="246"/>
        <v>0</v>
      </c>
      <c r="N227" s="133">
        <f t="shared" si="247"/>
        <v>0</v>
      </c>
      <c r="O227" s="134" t="e">
        <f>M227/F227</f>
        <v>#DIV/0!</v>
      </c>
      <c r="Q227" s="19">
        <f t="shared" si="248"/>
        <v>0</v>
      </c>
      <c r="R227" s="19">
        <f t="shared" si="248"/>
        <v>0</v>
      </c>
      <c r="S227" s="114">
        <f t="shared" si="252"/>
        <v>0</v>
      </c>
      <c r="T227" s="111" t="e">
        <f t="shared" si="244"/>
        <v>#DIV/0!</v>
      </c>
      <c r="V227" s="7">
        <f>V222+V217+V211+V205+V200+V195+V190</f>
        <v>0</v>
      </c>
      <c r="W227" s="7">
        <f t="shared" si="249"/>
        <v>0</v>
      </c>
      <c r="X227" s="7">
        <f t="shared" si="249"/>
        <v>0</v>
      </c>
      <c r="Y227" s="45"/>
      <c r="Z227" s="7">
        <f>Z222+Z217+Z211+Z205+Z200+Z195+Z190</f>
        <v>0</v>
      </c>
      <c r="AA227" s="7">
        <f t="shared" si="250"/>
        <v>0</v>
      </c>
      <c r="AB227" s="7">
        <f t="shared" si="250"/>
        <v>0</v>
      </c>
    </row>
    <row r="228" spans="1:28" x14ac:dyDescent="0.25">
      <c r="A228" s="124"/>
      <c r="B228" s="160"/>
      <c r="C228" s="18"/>
      <c r="D228" s="18"/>
      <c r="E228" s="18"/>
      <c r="F228" s="6"/>
      <c r="G228" s="219"/>
      <c r="H228" s="18"/>
      <c r="I228" s="103"/>
      <c r="J228" s="104"/>
      <c r="K228" s="105"/>
      <c r="L228" s="103"/>
      <c r="M228" s="18"/>
      <c r="N228" s="20"/>
      <c r="O228" s="106"/>
      <c r="Q228" s="18"/>
      <c r="R228" s="18"/>
      <c r="S228" s="105"/>
      <c r="T228" s="108"/>
      <c r="V228" s="6"/>
      <c r="W228" s="6"/>
      <c r="X228" s="6"/>
      <c r="Y228" s="51"/>
      <c r="Z228" s="6"/>
      <c r="AA228" s="6"/>
      <c r="AB228" s="6"/>
    </row>
    <row r="229" spans="1:28" ht="60" x14ac:dyDescent="0.25">
      <c r="A229" s="136" t="s">
        <v>109</v>
      </c>
      <c r="B229" s="159"/>
      <c r="C229" s="18"/>
      <c r="D229" s="18"/>
      <c r="E229" s="18"/>
      <c r="F229" s="6"/>
      <c r="G229" s="219"/>
      <c r="H229" s="18"/>
      <c r="I229" s="103"/>
      <c r="J229" s="104"/>
      <c r="K229" s="105"/>
      <c r="L229" s="103"/>
      <c r="M229" s="18"/>
      <c r="N229" s="20"/>
      <c r="O229" s="106"/>
      <c r="Q229" s="18"/>
      <c r="R229" s="18"/>
      <c r="S229" s="105"/>
      <c r="T229" s="108"/>
      <c r="V229" s="6"/>
      <c r="W229" s="6"/>
      <c r="X229" s="6"/>
      <c r="Y229" s="51"/>
      <c r="Z229" s="6"/>
      <c r="AA229" s="6"/>
      <c r="AB229" s="6"/>
    </row>
    <row r="230" spans="1:28" x14ac:dyDescent="0.25">
      <c r="A230" s="102"/>
      <c r="B230" s="159"/>
      <c r="C230" s="18"/>
      <c r="D230" s="18"/>
      <c r="E230" s="18"/>
      <c r="F230" s="6"/>
      <c r="G230" s="219"/>
      <c r="H230" s="18"/>
      <c r="I230" s="103"/>
      <c r="J230" s="104"/>
      <c r="K230" s="105"/>
      <c r="L230" s="103"/>
      <c r="M230" s="18"/>
      <c r="N230" s="20"/>
      <c r="O230" s="106"/>
      <c r="Q230" s="18"/>
      <c r="R230" s="18"/>
      <c r="S230" s="105"/>
      <c r="T230" s="108"/>
      <c r="V230" s="6"/>
      <c r="W230" s="6"/>
      <c r="X230" s="6"/>
      <c r="Y230" s="51"/>
      <c r="Z230" s="6"/>
      <c r="AA230" s="6"/>
      <c r="AB230" s="6"/>
    </row>
    <row r="231" spans="1:28" ht="30" x14ac:dyDescent="0.25">
      <c r="A231" s="136" t="s">
        <v>110</v>
      </c>
      <c r="B231" s="159"/>
      <c r="C231" s="18"/>
      <c r="D231" s="18"/>
      <c r="E231" s="18"/>
      <c r="F231" s="6"/>
      <c r="G231" s="219"/>
      <c r="H231" s="18"/>
      <c r="I231" s="103"/>
      <c r="J231" s="104"/>
      <c r="K231" s="105"/>
      <c r="L231" s="103"/>
      <c r="M231" s="18"/>
      <c r="N231" s="20"/>
      <c r="O231" s="106"/>
      <c r="Q231" s="18"/>
      <c r="R231" s="18"/>
      <c r="S231" s="105"/>
      <c r="T231" s="108"/>
      <c r="V231" s="6"/>
      <c r="W231" s="6"/>
      <c r="X231" s="6"/>
      <c r="Y231" s="51"/>
      <c r="Z231" s="6"/>
      <c r="AA231" s="6"/>
      <c r="AB231" s="6"/>
    </row>
    <row r="232" spans="1:28" hidden="1" x14ac:dyDescent="0.25">
      <c r="A232" s="102"/>
      <c r="B232" s="159"/>
      <c r="C232" s="18"/>
      <c r="D232" s="18"/>
      <c r="E232" s="18"/>
      <c r="F232" s="6"/>
      <c r="G232" s="219"/>
      <c r="H232" s="18"/>
      <c r="I232" s="103"/>
      <c r="J232" s="104"/>
      <c r="K232" s="105"/>
      <c r="L232" s="103"/>
      <c r="M232" s="18"/>
      <c r="N232" s="20"/>
      <c r="O232" s="106"/>
      <c r="Q232" s="18"/>
      <c r="R232" s="18"/>
      <c r="S232" s="105"/>
      <c r="T232" s="108"/>
      <c r="V232" s="6"/>
      <c r="W232" s="6"/>
      <c r="X232" s="6"/>
      <c r="Y232" s="51"/>
      <c r="Z232" s="6"/>
      <c r="AA232" s="6"/>
      <c r="AB232" s="6"/>
    </row>
    <row r="233" spans="1:28" x14ac:dyDescent="0.25">
      <c r="A233" s="137"/>
      <c r="B233" s="159"/>
      <c r="C233" s="18"/>
      <c r="D233" s="18"/>
      <c r="E233" s="18"/>
      <c r="F233" s="6"/>
      <c r="G233" s="219"/>
      <c r="H233" s="18"/>
      <c r="I233" s="103"/>
      <c r="J233" s="104"/>
      <c r="K233" s="105"/>
      <c r="L233" s="103"/>
      <c r="M233" s="18"/>
      <c r="N233" s="20"/>
      <c r="O233" s="106"/>
      <c r="Q233" s="18"/>
      <c r="R233" s="18"/>
      <c r="S233" s="105"/>
      <c r="T233" s="108"/>
      <c r="V233" s="6"/>
      <c r="W233" s="6"/>
      <c r="X233" s="6"/>
      <c r="Y233" s="51"/>
      <c r="Z233" s="6"/>
      <c r="AA233" s="6"/>
      <c r="AB233" s="6"/>
    </row>
    <row r="234" spans="1:28" ht="30" x14ac:dyDescent="0.25">
      <c r="A234" s="109" t="s">
        <v>111</v>
      </c>
      <c r="B234" s="159" t="s">
        <v>112</v>
      </c>
      <c r="C234" s="19">
        <f>SUM(C235:C237)</f>
        <v>-67952.55</v>
      </c>
      <c r="D234" s="110">
        <f>SUM(D235:D237)</f>
        <v>0</v>
      </c>
      <c r="E234" s="110">
        <f>SUM(E235:E237)</f>
        <v>148816</v>
      </c>
      <c r="F234" s="56">
        <f>D234+E234</f>
        <v>148816</v>
      </c>
      <c r="G234" s="265">
        <f>SUM(G235:G237)</f>
        <v>38845.78</v>
      </c>
      <c r="H234" s="110">
        <f>F234-G234</f>
        <v>109970.22</v>
      </c>
      <c r="I234" s="111">
        <f>G234/F234</f>
        <v>0.26103228147511021</v>
      </c>
      <c r="J234" s="110">
        <f>SUM(J235:J237)</f>
        <v>0</v>
      </c>
      <c r="K234" s="110">
        <f>SUM(K235:K237)</f>
        <v>0</v>
      </c>
      <c r="L234" s="111">
        <f>(K234+J234)/F234</f>
        <v>0</v>
      </c>
      <c r="M234" s="110">
        <f>K234+G234+J234</f>
        <v>38845.78</v>
      </c>
      <c r="N234" s="112">
        <f>H234-K234-J234</f>
        <v>109970.22</v>
      </c>
      <c r="O234" s="111">
        <f>M234/F234</f>
        <v>0.26103228147511021</v>
      </c>
      <c r="P234" s="113"/>
      <c r="Q234" s="110">
        <f>SUM(Q235:Q237)</f>
        <v>0</v>
      </c>
      <c r="R234" s="110">
        <f>SUM(R235:R237)</f>
        <v>0</v>
      </c>
      <c r="S234" s="114">
        <f>+N234+C234+Q234+R234</f>
        <v>42017.67</v>
      </c>
      <c r="T234" s="111">
        <f>+M234/(Q234+F234+R234+C234)</f>
        <v>0.48038736907712942</v>
      </c>
      <c r="V234" s="7">
        <f>SUM(V235:V237)</f>
        <v>0</v>
      </c>
      <c r="W234" s="7">
        <f>SUM(W235:W237)</f>
        <v>0</v>
      </c>
      <c r="X234" s="7">
        <f>SUM(X235:X237)</f>
        <v>0</v>
      </c>
      <c r="Y234" s="51"/>
      <c r="Z234" s="7">
        <f>SUM(Z235:Z237)</f>
        <v>0</v>
      </c>
      <c r="AA234" s="7">
        <f>SUM(AA235:AA237)</f>
        <v>0</v>
      </c>
      <c r="AB234" s="7">
        <f>SUM(AB235:AB237)</f>
        <v>0</v>
      </c>
    </row>
    <row r="235" spans="1:28" s="123" customFormat="1" ht="12.75" hidden="1" x14ac:dyDescent="0.2">
      <c r="A235" s="115" t="s">
        <v>31</v>
      </c>
      <c r="B235" s="160"/>
      <c r="C235" s="89">
        <f>April!N234+May!N234</f>
        <v>0</v>
      </c>
      <c r="D235" s="89">
        <f>+X235+AB235</f>
        <v>0</v>
      </c>
      <c r="E235" s="89"/>
      <c r="F235" s="8">
        <f>D235+E235</f>
        <v>0</v>
      </c>
      <c r="G235" s="214"/>
      <c r="H235" s="89">
        <f>F235-G235</f>
        <v>0</v>
      </c>
      <c r="I235" s="116" t="e">
        <f>G235/F235</f>
        <v>#DIV/0!</v>
      </c>
      <c r="J235" s="117"/>
      <c r="K235" s="118"/>
      <c r="L235" s="116" t="e">
        <f>(K235+J235)/F235</f>
        <v>#DIV/0!</v>
      </c>
      <c r="M235" s="89">
        <f>K235+G235+J235</f>
        <v>0</v>
      </c>
      <c r="N235" s="89">
        <f>H235-K235-J235</f>
        <v>0</v>
      </c>
      <c r="O235" s="119" t="e">
        <f>M235/F235</f>
        <v>#DIV/0!</v>
      </c>
      <c r="P235" s="120"/>
      <c r="Q235" s="89"/>
      <c r="R235" s="89"/>
      <c r="S235" s="121">
        <f>+N235+C235+Q235+R235</f>
        <v>0</v>
      </c>
      <c r="T235" s="122" t="e">
        <f t="shared" ref="T235:T237" si="253">+M235/(Q235+F235+R235+C235)</f>
        <v>#DIV/0!</v>
      </c>
      <c r="V235" s="8"/>
      <c r="W235" s="8"/>
      <c r="X235" s="8"/>
      <c r="Y235" s="67"/>
      <c r="Z235" s="8"/>
      <c r="AA235" s="8"/>
      <c r="AB235" s="8"/>
    </row>
    <row r="236" spans="1:28" s="123" customFormat="1" ht="12.75" x14ac:dyDescent="0.2">
      <c r="A236" s="115" t="s">
        <v>32</v>
      </c>
      <c r="B236" s="160"/>
      <c r="C236" s="89">
        <f>April!N235+May!N235</f>
        <v>-67952.55</v>
      </c>
      <c r="D236" s="89">
        <f t="shared" ref="D236:D237" si="254">+X236+AB236</f>
        <v>0</v>
      </c>
      <c r="E236" s="89">
        <v>148816</v>
      </c>
      <c r="F236" s="8">
        <f t="shared" ref="F236:F237" si="255">D236+E236</f>
        <v>148816</v>
      </c>
      <c r="G236" s="214">
        <v>38845.78</v>
      </c>
      <c r="H236" s="89">
        <f>F236-G236</f>
        <v>109970.22</v>
      </c>
      <c r="I236" s="116">
        <f>G236/F236</f>
        <v>0.26103228147511021</v>
      </c>
      <c r="J236" s="117"/>
      <c r="K236" s="118"/>
      <c r="L236" s="116">
        <f t="shared" ref="L236:L242" si="256">(K236+J236)/F236</f>
        <v>0</v>
      </c>
      <c r="M236" s="89">
        <f t="shared" ref="M236:M237" si="257">K236+G236+J236</f>
        <v>38845.78</v>
      </c>
      <c r="N236" s="89">
        <f t="shared" ref="N236:N237" si="258">H236-K236-J236</f>
        <v>109970.22</v>
      </c>
      <c r="O236" s="119">
        <f>M236/F236</f>
        <v>0.26103228147511021</v>
      </c>
      <c r="P236" s="120"/>
      <c r="Q236" s="89"/>
      <c r="R236" s="89"/>
      <c r="S236" s="121">
        <f t="shared" ref="S236:S237" si="259">+N236+C236+Q236+R236</f>
        <v>42017.67</v>
      </c>
      <c r="T236" s="122">
        <f t="shared" si="253"/>
        <v>0.48038736907712942</v>
      </c>
      <c r="V236" s="8"/>
      <c r="W236" s="8"/>
      <c r="X236" s="8"/>
      <c r="Y236" s="67"/>
      <c r="Z236" s="8"/>
      <c r="AA236" s="8"/>
      <c r="AB236" s="8"/>
    </row>
    <row r="237" spans="1:28" s="123" customFormat="1" ht="12.75" hidden="1" x14ac:dyDescent="0.2">
      <c r="A237" s="115" t="s">
        <v>33</v>
      </c>
      <c r="B237" s="160"/>
      <c r="C237" s="89">
        <f>April!N236+May!N236</f>
        <v>0</v>
      </c>
      <c r="D237" s="89">
        <f t="shared" si="254"/>
        <v>0</v>
      </c>
      <c r="E237" s="89"/>
      <c r="F237" s="8">
        <f t="shared" si="255"/>
        <v>0</v>
      </c>
      <c r="G237" s="214"/>
      <c r="H237" s="89">
        <f>F237-G237</f>
        <v>0</v>
      </c>
      <c r="I237" s="116" t="e">
        <f>G237/F237</f>
        <v>#DIV/0!</v>
      </c>
      <c r="J237" s="117"/>
      <c r="K237" s="118"/>
      <c r="L237" s="116" t="e">
        <f t="shared" si="256"/>
        <v>#DIV/0!</v>
      </c>
      <c r="M237" s="89">
        <f t="shared" si="257"/>
        <v>0</v>
      </c>
      <c r="N237" s="89">
        <f t="shared" si="258"/>
        <v>0</v>
      </c>
      <c r="O237" s="119" t="e">
        <f>M237/F237</f>
        <v>#DIV/0!</v>
      </c>
      <c r="P237" s="120"/>
      <c r="Q237" s="89"/>
      <c r="R237" s="89"/>
      <c r="S237" s="121">
        <f t="shared" si="259"/>
        <v>0</v>
      </c>
      <c r="T237" s="122" t="e">
        <f t="shared" si="253"/>
        <v>#DIV/0!</v>
      </c>
      <c r="V237" s="8"/>
      <c r="W237" s="8"/>
      <c r="X237" s="8"/>
      <c r="Y237" s="67"/>
      <c r="Z237" s="8"/>
      <c r="AA237" s="8"/>
      <c r="AB237" s="8"/>
    </row>
    <row r="238" spans="1:28" x14ac:dyDescent="0.25">
      <c r="A238" s="124"/>
      <c r="B238" s="160"/>
      <c r="C238" s="18"/>
      <c r="D238" s="18"/>
      <c r="E238" s="18"/>
      <c r="F238" s="6"/>
      <c r="G238" s="219"/>
      <c r="H238" s="18"/>
      <c r="I238" s="103"/>
      <c r="J238" s="104"/>
      <c r="K238" s="105"/>
      <c r="L238" s="103"/>
      <c r="M238" s="18"/>
      <c r="N238" s="20"/>
      <c r="O238" s="106"/>
      <c r="Q238" s="18"/>
      <c r="R238" s="18"/>
      <c r="S238" s="105"/>
      <c r="T238" s="108"/>
      <c r="V238" s="6"/>
      <c r="W238" s="6"/>
      <c r="X238" s="6"/>
      <c r="Y238" s="51"/>
      <c r="Z238" s="6"/>
      <c r="AA238" s="6"/>
      <c r="AB238" s="6"/>
    </row>
    <row r="239" spans="1:28" s="90" customFormat="1" x14ac:dyDescent="0.25">
      <c r="A239" s="131" t="s">
        <v>113</v>
      </c>
      <c r="B239" s="159"/>
      <c r="C239" s="19">
        <f>SUM(C240:C242)</f>
        <v>-67952.55</v>
      </c>
      <c r="D239" s="19">
        <f>SUM(D240:D242)</f>
        <v>0</v>
      </c>
      <c r="E239" s="19">
        <f>SUM(E240:E242)</f>
        <v>148816</v>
      </c>
      <c r="F239" s="7">
        <f>D239+E239</f>
        <v>148816</v>
      </c>
      <c r="G239" s="266">
        <f>SUM(G240:G242)</f>
        <v>38845.78</v>
      </c>
      <c r="H239" s="19">
        <f>F239-G239</f>
        <v>109970.22</v>
      </c>
      <c r="I239" s="111">
        <f>G239/F239</f>
        <v>0.26103228147511021</v>
      </c>
      <c r="J239" s="19">
        <f>SUM(J240:J242)</f>
        <v>0</v>
      </c>
      <c r="K239" s="19">
        <f>SUM(K240:K242)</f>
        <v>0</v>
      </c>
      <c r="L239" s="132">
        <f t="shared" si="256"/>
        <v>0</v>
      </c>
      <c r="M239" s="19">
        <f>K239+G239+J239</f>
        <v>38845.78</v>
      </c>
      <c r="N239" s="133">
        <f>H239-K239-J239</f>
        <v>109970.22</v>
      </c>
      <c r="O239" s="134">
        <f>M239/F239</f>
        <v>0.26103228147511021</v>
      </c>
      <c r="Q239" s="19">
        <f>SUM(Q240:Q242)</f>
        <v>0</v>
      </c>
      <c r="R239" s="19">
        <f>SUM(R240:R242)</f>
        <v>0</v>
      </c>
      <c r="S239" s="114">
        <f>+N239+C239+Q239+R239</f>
        <v>42017.67</v>
      </c>
      <c r="T239" s="111">
        <f t="shared" ref="T239:T242" si="260">+M239/(Q239+F239+R239+C239)</f>
        <v>0.48038736907712942</v>
      </c>
      <c r="V239" s="7">
        <f>SUM(V240:V242)</f>
        <v>0</v>
      </c>
      <c r="W239" s="7">
        <f>SUM(W240:W242)</f>
        <v>0</v>
      </c>
      <c r="X239" s="7">
        <f>SUM(X240:X242)</f>
        <v>0</v>
      </c>
      <c r="Y239" s="45"/>
      <c r="Z239" s="7">
        <f>SUM(Z240:Z242)</f>
        <v>0</v>
      </c>
      <c r="AA239" s="7">
        <f>SUM(AA240:AA242)</f>
        <v>0</v>
      </c>
      <c r="AB239" s="7">
        <f>SUM(AB240:AB242)</f>
        <v>0</v>
      </c>
    </row>
    <row r="240" spans="1:28" s="90" customFormat="1" hidden="1" x14ac:dyDescent="0.25">
      <c r="A240" s="102" t="s">
        <v>31</v>
      </c>
      <c r="B240" s="159"/>
      <c r="C240" s="19">
        <f>C235</f>
        <v>0</v>
      </c>
      <c r="D240" s="19">
        <f>D235</f>
        <v>0</v>
      </c>
      <c r="E240" s="19">
        <f>E235</f>
        <v>0</v>
      </c>
      <c r="F240" s="7">
        <f>D240+E240</f>
        <v>0</v>
      </c>
      <c r="G240" s="266">
        <f>G235</f>
        <v>0</v>
      </c>
      <c r="H240" s="19">
        <f>F240-G240</f>
        <v>0</v>
      </c>
      <c r="I240" s="111" t="e">
        <f>G240/F240</f>
        <v>#DIV/0!</v>
      </c>
      <c r="J240" s="19">
        <f t="shared" ref="J240:K242" si="261">J235</f>
        <v>0</v>
      </c>
      <c r="K240" s="19">
        <f t="shared" si="261"/>
        <v>0</v>
      </c>
      <c r="L240" s="132" t="e">
        <f t="shared" si="256"/>
        <v>#DIV/0!</v>
      </c>
      <c r="M240" s="19">
        <f t="shared" ref="M240:M242" si="262">K240+G240+J240</f>
        <v>0</v>
      </c>
      <c r="N240" s="133">
        <f t="shared" ref="N240:N242" si="263">H240-K240-J240</f>
        <v>0</v>
      </c>
      <c r="O240" s="134" t="e">
        <f>M240/F240</f>
        <v>#DIV/0!</v>
      </c>
      <c r="Q240" s="19">
        <f t="shared" ref="Q240:R242" si="264">Q235</f>
        <v>0</v>
      </c>
      <c r="R240" s="19">
        <f t="shared" si="264"/>
        <v>0</v>
      </c>
      <c r="S240" s="114">
        <f>+N240+C240+Q240+R240</f>
        <v>0</v>
      </c>
      <c r="T240" s="111" t="e">
        <f t="shared" si="260"/>
        <v>#DIV/0!</v>
      </c>
      <c r="V240" s="7">
        <f>V235</f>
        <v>0</v>
      </c>
      <c r="W240" s="7">
        <f t="shared" ref="W240:X242" si="265">W235</f>
        <v>0</v>
      </c>
      <c r="X240" s="7">
        <f t="shared" si="265"/>
        <v>0</v>
      </c>
      <c r="Y240" s="45"/>
      <c r="Z240" s="7">
        <f>Z235</f>
        <v>0</v>
      </c>
      <c r="AA240" s="7">
        <f t="shared" ref="AA240:AB242" si="266">AA235</f>
        <v>0</v>
      </c>
      <c r="AB240" s="7">
        <f t="shared" si="266"/>
        <v>0</v>
      </c>
    </row>
    <row r="241" spans="1:28" s="90" customFormat="1" x14ac:dyDescent="0.25">
      <c r="A241" s="102" t="s">
        <v>32</v>
      </c>
      <c r="B241" s="159"/>
      <c r="C241" s="19">
        <f t="shared" ref="C241:E242" si="267">C236</f>
        <v>-67952.55</v>
      </c>
      <c r="D241" s="19">
        <f t="shared" si="267"/>
        <v>0</v>
      </c>
      <c r="E241" s="19">
        <f t="shared" si="267"/>
        <v>148816</v>
      </c>
      <c r="F241" s="7">
        <f>D241+E241</f>
        <v>148816</v>
      </c>
      <c r="G241" s="266">
        <f>G236</f>
        <v>38845.78</v>
      </c>
      <c r="H241" s="19">
        <f>F241-G241</f>
        <v>109970.22</v>
      </c>
      <c r="I241" s="111">
        <f>G241/F241</f>
        <v>0.26103228147511021</v>
      </c>
      <c r="J241" s="19">
        <f t="shared" si="261"/>
        <v>0</v>
      </c>
      <c r="K241" s="19">
        <f t="shared" si="261"/>
        <v>0</v>
      </c>
      <c r="L241" s="132">
        <f t="shared" si="256"/>
        <v>0</v>
      </c>
      <c r="M241" s="19">
        <f t="shared" si="262"/>
        <v>38845.78</v>
      </c>
      <c r="N241" s="133">
        <f t="shared" si="263"/>
        <v>109970.22</v>
      </c>
      <c r="O241" s="134">
        <f>M241/F241</f>
        <v>0.26103228147511021</v>
      </c>
      <c r="Q241" s="19">
        <f t="shared" si="264"/>
        <v>0</v>
      </c>
      <c r="R241" s="19">
        <f t="shared" si="264"/>
        <v>0</v>
      </c>
      <c r="S241" s="114">
        <f t="shared" ref="S241:S242" si="268">+N241+C241+Q241+R241</f>
        <v>42017.67</v>
      </c>
      <c r="T241" s="111">
        <f t="shared" si="260"/>
        <v>0.48038736907712942</v>
      </c>
      <c r="V241" s="7">
        <f>V236</f>
        <v>0</v>
      </c>
      <c r="W241" s="7">
        <f t="shared" si="265"/>
        <v>0</v>
      </c>
      <c r="X241" s="7">
        <f t="shared" si="265"/>
        <v>0</v>
      </c>
      <c r="Y241" s="45"/>
      <c r="Z241" s="7">
        <f>Z236</f>
        <v>0</v>
      </c>
      <c r="AA241" s="7">
        <f t="shared" si="266"/>
        <v>0</v>
      </c>
      <c r="AB241" s="7">
        <f t="shared" si="266"/>
        <v>0</v>
      </c>
    </row>
    <row r="242" spans="1:28" s="90" customFormat="1" hidden="1" x14ac:dyDescent="0.25">
      <c r="A242" s="102" t="s">
        <v>33</v>
      </c>
      <c r="B242" s="159"/>
      <c r="C242" s="19">
        <f t="shared" si="267"/>
        <v>0</v>
      </c>
      <c r="D242" s="19">
        <f t="shared" si="267"/>
        <v>0</v>
      </c>
      <c r="E242" s="19">
        <f t="shared" si="267"/>
        <v>0</v>
      </c>
      <c r="F242" s="7">
        <f>D242+E242</f>
        <v>0</v>
      </c>
      <c r="G242" s="266">
        <f>G237</f>
        <v>0</v>
      </c>
      <c r="H242" s="19">
        <f>F242-G242</f>
        <v>0</v>
      </c>
      <c r="I242" s="111" t="e">
        <f>G242/F242</f>
        <v>#DIV/0!</v>
      </c>
      <c r="J242" s="19">
        <f t="shared" si="261"/>
        <v>0</v>
      </c>
      <c r="K242" s="19">
        <f t="shared" si="261"/>
        <v>0</v>
      </c>
      <c r="L242" s="132" t="e">
        <f t="shared" si="256"/>
        <v>#DIV/0!</v>
      </c>
      <c r="M242" s="19">
        <f t="shared" si="262"/>
        <v>0</v>
      </c>
      <c r="N242" s="133">
        <f t="shared" si="263"/>
        <v>0</v>
      </c>
      <c r="O242" s="134" t="e">
        <f>M242/F242</f>
        <v>#DIV/0!</v>
      </c>
      <c r="Q242" s="19">
        <f t="shared" si="264"/>
        <v>0</v>
      </c>
      <c r="R242" s="19">
        <f t="shared" si="264"/>
        <v>0</v>
      </c>
      <c r="S242" s="114">
        <f t="shared" si="268"/>
        <v>0</v>
      </c>
      <c r="T242" s="111" t="e">
        <f t="shared" si="260"/>
        <v>#DIV/0!</v>
      </c>
      <c r="V242" s="7">
        <f>V237</f>
        <v>0</v>
      </c>
      <c r="W242" s="7">
        <f t="shared" si="265"/>
        <v>0</v>
      </c>
      <c r="X242" s="7">
        <f t="shared" si="265"/>
        <v>0</v>
      </c>
      <c r="Y242" s="45"/>
      <c r="Z242" s="7">
        <f>Z237</f>
        <v>0</v>
      </c>
      <c r="AA242" s="7">
        <f t="shared" si="266"/>
        <v>0</v>
      </c>
      <c r="AB242" s="7">
        <f t="shared" si="266"/>
        <v>0</v>
      </c>
    </row>
    <row r="243" spans="1:28" x14ac:dyDescent="0.25">
      <c r="A243" s="124"/>
      <c r="B243" s="160"/>
      <c r="C243" s="18"/>
      <c r="D243" s="18"/>
      <c r="E243" s="18"/>
      <c r="F243" s="6"/>
      <c r="G243" s="219"/>
      <c r="H243" s="18"/>
      <c r="I243" s="103"/>
      <c r="J243" s="104"/>
      <c r="K243" s="105"/>
      <c r="L243" s="103"/>
      <c r="M243" s="18"/>
      <c r="N243" s="20"/>
      <c r="O243" s="106"/>
      <c r="Q243" s="18"/>
      <c r="R243" s="18"/>
      <c r="S243" s="105"/>
      <c r="T243" s="108"/>
      <c r="V243" s="6"/>
      <c r="W243" s="6"/>
      <c r="X243" s="6"/>
      <c r="Y243" s="51"/>
      <c r="Z243" s="6"/>
      <c r="AA243" s="6"/>
      <c r="AB243" s="6"/>
    </row>
    <row r="244" spans="1:28" ht="75" x14ac:dyDescent="0.25">
      <c r="A244" s="136" t="s">
        <v>114</v>
      </c>
      <c r="B244" s="160"/>
      <c r="C244" s="18"/>
      <c r="D244" s="18"/>
      <c r="E244" s="18"/>
      <c r="F244" s="6"/>
      <c r="G244" s="219"/>
      <c r="H244" s="18"/>
      <c r="I244" s="103"/>
      <c r="J244" s="104"/>
      <c r="K244" s="105"/>
      <c r="L244" s="103"/>
      <c r="M244" s="18"/>
      <c r="N244" s="20"/>
      <c r="O244" s="106"/>
      <c r="Q244" s="18"/>
      <c r="R244" s="18"/>
      <c r="S244" s="105"/>
      <c r="T244" s="108"/>
      <c r="V244" s="6"/>
      <c r="W244" s="6"/>
      <c r="X244" s="6"/>
      <c r="Y244" s="51"/>
      <c r="Z244" s="6"/>
      <c r="AA244" s="6"/>
      <c r="AB244" s="6"/>
    </row>
    <row r="245" spans="1:28" x14ac:dyDescent="0.25">
      <c r="A245" s="138"/>
      <c r="B245" s="160"/>
      <c r="C245" s="18"/>
      <c r="D245" s="18"/>
      <c r="E245" s="18"/>
      <c r="F245" s="6"/>
      <c r="G245" s="219"/>
      <c r="H245" s="18"/>
      <c r="I245" s="103"/>
      <c r="J245" s="104"/>
      <c r="K245" s="105"/>
      <c r="L245" s="103"/>
      <c r="M245" s="18"/>
      <c r="N245" s="20"/>
      <c r="O245" s="106"/>
      <c r="Q245" s="18"/>
      <c r="R245" s="18"/>
      <c r="S245" s="105"/>
      <c r="T245" s="108"/>
      <c r="V245" s="6"/>
      <c r="W245" s="6"/>
      <c r="X245" s="6"/>
      <c r="Y245" s="51"/>
      <c r="Z245" s="6"/>
      <c r="AA245" s="6"/>
      <c r="AB245" s="6"/>
    </row>
    <row r="246" spans="1:28" ht="45" x14ac:dyDescent="0.25">
      <c r="A246" s="136" t="s">
        <v>115</v>
      </c>
      <c r="B246" s="159"/>
      <c r="C246" s="18"/>
      <c r="D246" s="18"/>
      <c r="E246" s="18"/>
      <c r="F246" s="6"/>
      <c r="G246" s="219"/>
      <c r="H246" s="18"/>
      <c r="I246" s="103"/>
      <c r="J246" s="104"/>
      <c r="K246" s="105"/>
      <c r="L246" s="103"/>
      <c r="M246" s="18"/>
      <c r="N246" s="20"/>
      <c r="O246" s="106"/>
      <c r="Q246" s="18"/>
      <c r="R246" s="18"/>
      <c r="S246" s="105"/>
      <c r="T246" s="108"/>
      <c r="V246" s="6"/>
      <c r="W246" s="6"/>
      <c r="X246" s="6"/>
      <c r="Y246" s="51"/>
      <c r="Z246" s="6"/>
      <c r="AA246" s="6"/>
      <c r="AB246" s="6"/>
    </row>
    <row r="247" spans="1:28" hidden="1" x14ac:dyDescent="0.25">
      <c r="A247" s="102"/>
      <c r="B247" s="159"/>
      <c r="C247" s="18"/>
      <c r="D247" s="18"/>
      <c r="E247" s="18"/>
      <c r="F247" s="51"/>
      <c r="G247" s="267"/>
      <c r="H247" s="105"/>
      <c r="I247" s="103"/>
      <c r="J247" s="104"/>
      <c r="K247" s="105"/>
      <c r="L247" s="103"/>
      <c r="M247" s="105"/>
      <c r="N247" s="127"/>
      <c r="O247" s="106"/>
      <c r="Q247" s="18"/>
      <c r="R247" s="18"/>
      <c r="S247" s="105"/>
      <c r="T247" s="108"/>
      <c r="V247" s="6"/>
      <c r="W247" s="6"/>
      <c r="X247" s="6"/>
      <c r="Y247" s="51"/>
      <c r="Z247" s="6"/>
      <c r="AA247" s="6"/>
      <c r="AB247" s="6"/>
    </row>
    <row r="248" spans="1:28" x14ac:dyDescent="0.25">
      <c r="A248" s="102"/>
      <c r="B248" s="159"/>
      <c r="C248" s="18"/>
      <c r="D248" s="18"/>
      <c r="E248" s="18"/>
      <c r="F248" s="51"/>
      <c r="G248" s="267"/>
      <c r="H248" s="105"/>
      <c r="I248" s="103"/>
      <c r="J248" s="104"/>
      <c r="K248" s="105"/>
      <c r="L248" s="103"/>
      <c r="M248" s="105"/>
      <c r="N248" s="127"/>
      <c r="O248" s="106"/>
      <c r="Q248" s="18"/>
      <c r="R248" s="18"/>
      <c r="S248" s="105"/>
      <c r="T248" s="108"/>
      <c r="V248" s="6"/>
      <c r="W248" s="6"/>
      <c r="X248" s="6"/>
      <c r="Y248" s="51"/>
      <c r="Z248" s="6"/>
      <c r="AA248" s="6"/>
      <c r="AB248" s="6"/>
    </row>
    <row r="249" spans="1:28" ht="30" x14ac:dyDescent="0.25">
      <c r="A249" s="261" t="s">
        <v>116</v>
      </c>
      <c r="B249" s="159" t="s">
        <v>117</v>
      </c>
      <c r="C249" s="19">
        <f>SUM(C250:C252)</f>
        <v>1405479.1599999992</v>
      </c>
      <c r="D249" s="110">
        <f>SUM(D250:D252)</f>
        <v>4517676</v>
      </c>
      <c r="E249" s="110">
        <f>SUM(E250:E252)</f>
        <v>0</v>
      </c>
      <c r="F249" s="56">
        <f>D249+E249</f>
        <v>4517676</v>
      </c>
      <c r="G249" s="265">
        <f>SUM(G250:G252)</f>
        <v>4206290.8999999994</v>
      </c>
      <c r="H249" s="110">
        <f>F249-G249</f>
        <v>311385.10000000056</v>
      </c>
      <c r="I249" s="111">
        <f>G249/F249</f>
        <v>0.93107405223393613</v>
      </c>
      <c r="J249" s="110">
        <f>SUM(J250:J252)</f>
        <v>0</v>
      </c>
      <c r="K249" s="110">
        <f>SUM(K250:K252)</f>
        <v>9120</v>
      </c>
      <c r="L249" s="111">
        <f>(K249+J249)/F249</f>
        <v>2.0187370674656616E-3</v>
      </c>
      <c r="M249" s="110">
        <f>K249+G249+J249</f>
        <v>4215410.8999999994</v>
      </c>
      <c r="N249" s="112">
        <f>H249-K249-J249</f>
        <v>302265.10000000056</v>
      </c>
      <c r="O249" s="111">
        <f>M249/F249</f>
        <v>0.93309278930140171</v>
      </c>
      <c r="P249" s="113"/>
      <c r="Q249" s="110">
        <f>SUM(Q250:Q252)</f>
        <v>0</v>
      </c>
      <c r="R249" s="110">
        <f>SUM(R250:R252)</f>
        <v>0</v>
      </c>
      <c r="S249" s="114">
        <f>+N249+C249+Q249+R249</f>
        <v>1707744.2599999998</v>
      </c>
      <c r="T249" s="111">
        <f>+M249/(Q249+F249+R249+C249)</f>
        <v>0.71168334884544882</v>
      </c>
      <c r="V249" s="7">
        <f>SUM(V250:V252)</f>
        <v>0</v>
      </c>
      <c r="W249" s="7">
        <f>SUM(W250:W252)</f>
        <v>0</v>
      </c>
      <c r="X249" s="7">
        <f>SUM(X250:X252)</f>
        <v>3693593.9699999997</v>
      </c>
      <c r="Y249" s="51"/>
      <c r="Z249" s="7">
        <f>SUM(Z250:Z252)</f>
        <v>0</v>
      </c>
      <c r="AA249" s="7">
        <f>SUM(AA250:AA252)</f>
        <v>0</v>
      </c>
      <c r="AB249" s="7">
        <f>SUM(AB250:AB252)</f>
        <v>0</v>
      </c>
    </row>
    <row r="250" spans="1:28" s="123" customFormat="1" ht="12.75" x14ac:dyDescent="0.2">
      <c r="A250" s="262" t="s">
        <v>31</v>
      </c>
      <c r="B250" s="160"/>
      <c r="C250" s="89">
        <f>April!N249+May!N249</f>
        <v>-4740188.1400000006</v>
      </c>
      <c r="D250" s="89">
        <f>3284000+325000</f>
        <v>3609000</v>
      </c>
      <c r="E250" s="89"/>
      <c r="F250" s="8">
        <f>D250+E250</f>
        <v>3609000</v>
      </c>
      <c r="G250" s="214">
        <v>3627867.05</v>
      </c>
      <c r="H250" s="89">
        <f>F250-G250</f>
        <v>-18867.049999999814</v>
      </c>
      <c r="I250" s="116">
        <f>G250/F250</f>
        <v>1.0052277777777778</v>
      </c>
      <c r="J250" s="117"/>
      <c r="K250" s="118"/>
      <c r="L250" s="116">
        <f>(K250+J250)/F250</f>
        <v>0</v>
      </c>
      <c r="M250" s="89">
        <f>K250+G250+J250</f>
        <v>3627867.05</v>
      </c>
      <c r="N250" s="89">
        <f>H250-K250-J250</f>
        <v>-18867.049999999814</v>
      </c>
      <c r="O250" s="119">
        <f>M250/F250</f>
        <v>1.0052277777777778</v>
      </c>
      <c r="P250" s="120"/>
      <c r="Q250" s="89"/>
      <c r="R250" s="89"/>
      <c r="S250" s="121">
        <f>+N250+C250+Q250+R250</f>
        <v>-4759055.1900000004</v>
      </c>
      <c r="T250" s="122">
        <f t="shared" ref="T250:T252" si="269">+M250/(Q250+F250+R250+C250)</f>
        <v>-3.2071296734069348</v>
      </c>
      <c r="V250" s="8"/>
      <c r="W250" s="8"/>
      <c r="X250" s="8">
        <v>3078000</v>
      </c>
      <c r="Y250" s="67"/>
      <c r="Z250" s="8"/>
      <c r="AA250" s="8"/>
      <c r="AB250" s="8"/>
    </row>
    <row r="251" spans="1:28" s="123" customFormat="1" ht="12.75" x14ac:dyDescent="0.2">
      <c r="A251" s="262" t="s">
        <v>32</v>
      </c>
      <c r="B251" s="160"/>
      <c r="C251" s="89">
        <f>April!N250+May!N250</f>
        <v>6145667.2999999998</v>
      </c>
      <c r="D251" s="89">
        <v>908676</v>
      </c>
      <c r="E251" s="89"/>
      <c r="F251" s="8">
        <f t="shared" ref="F251:F252" si="270">D251+E251</f>
        <v>908676</v>
      </c>
      <c r="G251" s="214">
        <v>578423.85</v>
      </c>
      <c r="H251" s="89">
        <f>F251-G251</f>
        <v>330252.15000000002</v>
      </c>
      <c r="I251" s="116">
        <f>G251/F251</f>
        <v>0.63655675950503809</v>
      </c>
      <c r="J251" s="117"/>
      <c r="K251" s="118">
        <v>9120</v>
      </c>
      <c r="L251" s="116">
        <f t="shared" ref="L251:L252" si="271">(K251+J251)/F251</f>
        <v>1.0036580695429394E-2</v>
      </c>
      <c r="M251" s="89">
        <f t="shared" ref="M251:M252" si="272">K251+G251+J251</f>
        <v>587543.85</v>
      </c>
      <c r="N251" s="89">
        <f t="shared" ref="N251:N252" si="273">H251-K251-J251</f>
        <v>321132.15000000002</v>
      </c>
      <c r="O251" s="119">
        <f>M251/F251</f>
        <v>0.64659334020046744</v>
      </c>
      <c r="P251" s="120"/>
      <c r="Q251" s="89"/>
      <c r="R251" s="89"/>
      <c r="S251" s="121">
        <f t="shared" ref="S251:S252" si="274">+N251+C251+Q251+R251</f>
        <v>6466799.4500000002</v>
      </c>
      <c r="T251" s="122">
        <f t="shared" si="269"/>
        <v>8.3288241727617646E-2</v>
      </c>
      <c r="V251" s="8"/>
      <c r="W251" s="8"/>
      <c r="X251" s="8">
        <v>615593.97</v>
      </c>
      <c r="Y251" s="67"/>
      <c r="Z251" s="8"/>
      <c r="AA251" s="8"/>
      <c r="AB251" s="8"/>
    </row>
    <row r="252" spans="1:28" s="123" customFormat="1" ht="12.75" hidden="1" x14ac:dyDescent="0.2">
      <c r="A252" s="262" t="s">
        <v>33</v>
      </c>
      <c r="B252" s="160"/>
      <c r="C252" s="89">
        <f>April!N251+May!N251</f>
        <v>0</v>
      </c>
      <c r="D252" s="89">
        <f t="shared" ref="D252" si="275">+X252+AB252</f>
        <v>0</v>
      </c>
      <c r="E252" s="89"/>
      <c r="F252" s="8">
        <f t="shared" si="270"/>
        <v>0</v>
      </c>
      <c r="G252" s="214"/>
      <c r="H252" s="89">
        <f>F252-G252</f>
        <v>0</v>
      </c>
      <c r="I252" s="116" t="e">
        <f>G252/F252</f>
        <v>#DIV/0!</v>
      </c>
      <c r="J252" s="117"/>
      <c r="K252" s="118"/>
      <c r="L252" s="116" t="e">
        <f t="shared" si="271"/>
        <v>#DIV/0!</v>
      </c>
      <c r="M252" s="89">
        <f t="shared" si="272"/>
        <v>0</v>
      </c>
      <c r="N252" s="89">
        <f t="shared" si="273"/>
        <v>0</v>
      </c>
      <c r="O252" s="119" t="e">
        <f>M252/F252</f>
        <v>#DIV/0!</v>
      </c>
      <c r="P252" s="120"/>
      <c r="Q252" s="89"/>
      <c r="R252" s="89"/>
      <c r="S252" s="121">
        <f t="shared" si="274"/>
        <v>0</v>
      </c>
      <c r="T252" s="122" t="e">
        <f t="shared" si="269"/>
        <v>#DIV/0!</v>
      </c>
      <c r="V252" s="8"/>
      <c r="W252" s="8"/>
      <c r="X252" s="8"/>
      <c r="Y252" s="67"/>
      <c r="Z252" s="8"/>
      <c r="AA252" s="8"/>
      <c r="AB252" s="8"/>
    </row>
    <row r="253" spans="1:28" hidden="1" x14ac:dyDescent="0.25">
      <c r="A253" s="124"/>
      <c r="B253" s="160"/>
      <c r="C253" s="18"/>
      <c r="D253" s="18"/>
      <c r="E253" s="18"/>
      <c r="F253" s="51"/>
      <c r="G253" s="267"/>
      <c r="H253" s="105"/>
      <c r="I253" s="103"/>
      <c r="J253" s="104"/>
      <c r="K253" s="105"/>
      <c r="L253" s="103"/>
      <c r="M253" s="105"/>
      <c r="N253" s="127"/>
      <c r="O253" s="106"/>
      <c r="Q253" s="18"/>
      <c r="R253" s="18"/>
      <c r="S253" s="105"/>
      <c r="T253" s="108"/>
      <c r="V253" s="6"/>
      <c r="W253" s="6"/>
      <c r="X253" s="6"/>
      <c r="Y253" s="51"/>
      <c r="Z253" s="6"/>
      <c r="AA253" s="6"/>
      <c r="AB253" s="6"/>
    </row>
    <row r="254" spans="1:28" ht="30" hidden="1" x14ac:dyDescent="0.25">
      <c r="A254" s="109" t="s">
        <v>118</v>
      </c>
      <c r="B254" s="159" t="s">
        <v>119</v>
      </c>
      <c r="C254" s="19">
        <f>SUM(C255:C257)</f>
        <v>0</v>
      </c>
      <c r="D254" s="110">
        <f>SUM(D255:D257)</f>
        <v>0</v>
      </c>
      <c r="E254" s="110">
        <f>SUM(E255:E257)</f>
        <v>0</v>
      </c>
      <c r="F254" s="56">
        <f>D254+E254</f>
        <v>0</v>
      </c>
      <c r="G254" s="265">
        <f>SUM(G255:G257)</f>
        <v>0</v>
      </c>
      <c r="H254" s="110">
        <f>F254-G254</f>
        <v>0</v>
      </c>
      <c r="I254" s="111" t="e">
        <f>G254/F254</f>
        <v>#DIV/0!</v>
      </c>
      <c r="J254" s="110">
        <f>SUM(J255:J257)</f>
        <v>0</v>
      </c>
      <c r="K254" s="110">
        <f>SUM(K255:K257)</f>
        <v>0</v>
      </c>
      <c r="L254" s="111" t="e">
        <f>(K254+J254)/F254</f>
        <v>#DIV/0!</v>
      </c>
      <c r="M254" s="110">
        <f>K254+G254+J254</f>
        <v>0</v>
      </c>
      <c r="N254" s="112">
        <f>H254-K254-J254</f>
        <v>0</v>
      </c>
      <c r="O254" s="111" t="e">
        <f>M254/F254</f>
        <v>#DIV/0!</v>
      </c>
      <c r="P254" s="113"/>
      <c r="Q254" s="110">
        <f>SUM(Q255:Q257)</f>
        <v>0</v>
      </c>
      <c r="R254" s="110">
        <f>SUM(R255:R257)</f>
        <v>0</v>
      </c>
      <c r="S254" s="114">
        <f>+N254+C254+Q254+R254</f>
        <v>0</v>
      </c>
      <c r="T254" s="111" t="e">
        <f>+M254/(Q254+F254+R254+C254)</f>
        <v>#DIV/0!</v>
      </c>
      <c r="V254" s="7">
        <f>SUM(V255:V257)</f>
        <v>0</v>
      </c>
      <c r="W254" s="7">
        <f>SUM(W255:W257)</f>
        <v>0</v>
      </c>
      <c r="X254" s="7">
        <f>SUM(X255:X257)</f>
        <v>0</v>
      </c>
      <c r="Y254" s="51"/>
      <c r="Z254" s="7">
        <f>SUM(Z255:Z257)</f>
        <v>0</v>
      </c>
      <c r="AA254" s="7">
        <f>SUM(AA255:AA257)</f>
        <v>0</v>
      </c>
      <c r="AB254" s="7">
        <f>SUM(AB255:AB257)</f>
        <v>0</v>
      </c>
    </row>
    <row r="255" spans="1:28" s="123" customFormat="1" ht="12.75" hidden="1" x14ac:dyDescent="0.2">
      <c r="A255" s="115" t="s">
        <v>31</v>
      </c>
      <c r="B255" s="160"/>
      <c r="C255" s="89">
        <f>April!N254+May!N254</f>
        <v>0</v>
      </c>
      <c r="D255" s="89">
        <f>+X255+AB255</f>
        <v>0</v>
      </c>
      <c r="E255" s="89"/>
      <c r="F255" s="8">
        <f>D255+E255</f>
        <v>0</v>
      </c>
      <c r="G255" s="214"/>
      <c r="H255" s="89">
        <f>F255-G255</f>
        <v>0</v>
      </c>
      <c r="I255" s="116" t="e">
        <f>G255/F255</f>
        <v>#DIV/0!</v>
      </c>
      <c r="J255" s="117"/>
      <c r="K255" s="118"/>
      <c r="L255" s="116" t="e">
        <f>(K255+J255)/F255</f>
        <v>#DIV/0!</v>
      </c>
      <c r="M255" s="89">
        <f>K255+G255+J255</f>
        <v>0</v>
      </c>
      <c r="N255" s="89">
        <f>H255-K255-J255</f>
        <v>0</v>
      </c>
      <c r="O255" s="119" t="e">
        <f>M255/F255</f>
        <v>#DIV/0!</v>
      </c>
      <c r="P255" s="120"/>
      <c r="Q255" s="89"/>
      <c r="R255" s="89"/>
      <c r="S255" s="121">
        <f>+N255+C255+Q255+R255</f>
        <v>0</v>
      </c>
      <c r="T255" s="122" t="e">
        <f t="shared" ref="T255:T257" si="276">+M255/(Q255+F255+R255+C255)</f>
        <v>#DIV/0!</v>
      </c>
      <c r="V255" s="8"/>
      <c r="W255" s="8"/>
      <c r="X255" s="8"/>
      <c r="Y255" s="67"/>
      <c r="Z255" s="8"/>
      <c r="AA255" s="8"/>
      <c r="AB255" s="8"/>
    </row>
    <row r="256" spans="1:28" s="123" customFormat="1" ht="12.75" hidden="1" x14ac:dyDescent="0.2">
      <c r="A256" s="115" t="s">
        <v>32</v>
      </c>
      <c r="B256" s="160"/>
      <c r="C256" s="89">
        <f>April!N255+May!N255</f>
        <v>0</v>
      </c>
      <c r="D256" s="89">
        <f t="shared" ref="D256:D257" si="277">+X256+AB256</f>
        <v>0</v>
      </c>
      <c r="E256" s="89"/>
      <c r="F256" s="8">
        <f t="shared" ref="F256:F257" si="278">D256+E256</f>
        <v>0</v>
      </c>
      <c r="G256" s="214"/>
      <c r="H256" s="89">
        <f>F256-G256</f>
        <v>0</v>
      </c>
      <c r="I256" s="116" t="e">
        <f>G256/F256</f>
        <v>#DIV/0!</v>
      </c>
      <c r="J256" s="117"/>
      <c r="K256" s="118"/>
      <c r="L256" s="116" t="e">
        <f t="shared" ref="L256:L262" si="279">(K256+J256)/F256</f>
        <v>#DIV/0!</v>
      </c>
      <c r="M256" s="89">
        <f t="shared" ref="M256:M257" si="280">K256+G256+J256</f>
        <v>0</v>
      </c>
      <c r="N256" s="89">
        <f t="shared" ref="N256:N257" si="281">H256-K256-J256</f>
        <v>0</v>
      </c>
      <c r="O256" s="119" t="e">
        <f>M256/F256</f>
        <v>#DIV/0!</v>
      </c>
      <c r="P256" s="120"/>
      <c r="Q256" s="89"/>
      <c r="R256" s="89"/>
      <c r="S256" s="121">
        <f t="shared" ref="S256:S257" si="282">+N256+C256+Q256+R256</f>
        <v>0</v>
      </c>
      <c r="T256" s="122" t="e">
        <f t="shared" si="276"/>
        <v>#DIV/0!</v>
      </c>
      <c r="V256" s="8"/>
      <c r="W256" s="8"/>
      <c r="X256" s="8"/>
      <c r="Y256" s="67"/>
      <c r="Z256" s="8"/>
      <c r="AA256" s="8"/>
      <c r="AB256" s="8"/>
    </row>
    <row r="257" spans="1:28" s="123" customFormat="1" ht="12.75" hidden="1" x14ac:dyDescent="0.2">
      <c r="A257" s="115" t="s">
        <v>33</v>
      </c>
      <c r="B257" s="160"/>
      <c r="C257" s="89">
        <f>April!N256+May!N256</f>
        <v>0</v>
      </c>
      <c r="D257" s="89">
        <f t="shared" si="277"/>
        <v>0</v>
      </c>
      <c r="E257" s="89"/>
      <c r="F257" s="8">
        <f t="shared" si="278"/>
        <v>0</v>
      </c>
      <c r="G257" s="214"/>
      <c r="H257" s="89">
        <f>F257-G257</f>
        <v>0</v>
      </c>
      <c r="I257" s="116" t="e">
        <f>G257/F257</f>
        <v>#DIV/0!</v>
      </c>
      <c r="J257" s="117"/>
      <c r="K257" s="118"/>
      <c r="L257" s="116" t="e">
        <f t="shared" si="279"/>
        <v>#DIV/0!</v>
      </c>
      <c r="M257" s="89">
        <f t="shared" si="280"/>
        <v>0</v>
      </c>
      <c r="N257" s="89">
        <f t="shared" si="281"/>
        <v>0</v>
      </c>
      <c r="O257" s="119" t="e">
        <f>M257/F257</f>
        <v>#DIV/0!</v>
      </c>
      <c r="P257" s="120"/>
      <c r="Q257" s="89"/>
      <c r="R257" s="89"/>
      <c r="S257" s="121">
        <f t="shared" si="282"/>
        <v>0</v>
      </c>
      <c r="T257" s="122" t="e">
        <f t="shared" si="276"/>
        <v>#DIV/0!</v>
      </c>
      <c r="V257" s="8"/>
      <c r="W257" s="8"/>
      <c r="X257" s="8"/>
      <c r="Y257" s="67"/>
      <c r="Z257" s="8"/>
      <c r="AA257" s="8"/>
      <c r="AB257" s="8"/>
    </row>
    <row r="258" spans="1:28" x14ac:dyDescent="0.25">
      <c r="A258" s="124"/>
      <c r="B258" s="160"/>
      <c r="C258" s="18"/>
      <c r="D258" s="18"/>
      <c r="E258" s="18"/>
      <c r="F258" s="51"/>
      <c r="G258" s="267"/>
      <c r="H258" s="105"/>
      <c r="I258" s="103"/>
      <c r="J258" s="104"/>
      <c r="K258" s="105"/>
      <c r="L258" s="103"/>
      <c r="M258" s="105"/>
      <c r="N258" s="127"/>
      <c r="O258" s="106"/>
      <c r="Q258" s="18"/>
      <c r="R258" s="18"/>
      <c r="S258" s="105"/>
      <c r="T258" s="108"/>
      <c r="V258" s="6"/>
      <c r="W258" s="6"/>
      <c r="X258" s="6"/>
      <c r="Y258" s="51"/>
      <c r="Z258" s="6"/>
      <c r="AA258" s="6"/>
      <c r="AB258" s="6"/>
    </row>
    <row r="259" spans="1:28" s="90" customFormat="1" x14ac:dyDescent="0.25">
      <c r="A259" s="131" t="s">
        <v>120</v>
      </c>
      <c r="B259" s="159"/>
      <c r="C259" s="19">
        <f>SUM(C260:C262)</f>
        <v>1405479.1599999992</v>
      </c>
      <c r="D259" s="19">
        <f>SUM(D260:D262)</f>
        <v>4517676</v>
      </c>
      <c r="E259" s="19">
        <f>SUM(E260:E262)</f>
        <v>0</v>
      </c>
      <c r="F259" s="56">
        <f>D259+E259</f>
        <v>4517676</v>
      </c>
      <c r="G259" s="265">
        <f>SUM(G260:G262)</f>
        <v>4206290.8999999994</v>
      </c>
      <c r="H259" s="110">
        <f>F259-G259</f>
        <v>311385.10000000056</v>
      </c>
      <c r="I259" s="111">
        <f>G259/F259</f>
        <v>0.93107405223393613</v>
      </c>
      <c r="J259" s="110">
        <f>SUM(J260:J262)</f>
        <v>0</v>
      </c>
      <c r="K259" s="110">
        <f>SUM(K260:K262)</f>
        <v>9120</v>
      </c>
      <c r="L259" s="132">
        <f t="shared" si="279"/>
        <v>2.0187370674656616E-3</v>
      </c>
      <c r="M259" s="110">
        <f>K259+G259+J259</f>
        <v>4215410.8999999994</v>
      </c>
      <c r="N259" s="112">
        <f>H259-K259-J259</f>
        <v>302265.10000000056</v>
      </c>
      <c r="O259" s="111">
        <f>M259/F259</f>
        <v>0.93309278930140171</v>
      </c>
      <c r="P259" s="113"/>
      <c r="Q259" s="110">
        <f>SUM(Q260:Q262)</f>
        <v>0</v>
      </c>
      <c r="R259" s="110">
        <f>SUM(R260:R262)</f>
        <v>0</v>
      </c>
      <c r="S259" s="114">
        <f>+N259+C259+Q259+R259</f>
        <v>1707744.2599999998</v>
      </c>
      <c r="T259" s="111">
        <f t="shared" ref="T259:T262" si="283">+M259/(Q259+F259+R259+C259)</f>
        <v>0.71168334884544882</v>
      </c>
      <c r="V259" s="7">
        <f>SUM(V260:V262)</f>
        <v>0</v>
      </c>
      <c r="W259" s="7">
        <f>SUM(W260:W262)</f>
        <v>0</v>
      </c>
      <c r="X259" s="7">
        <f>SUM(X260:X262)</f>
        <v>3693593.9699999997</v>
      </c>
      <c r="Y259" s="45"/>
      <c r="Z259" s="7">
        <f>SUM(Z260:Z262)</f>
        <v>0</v>
      </c>
      <c r="AA259" s="7">
        <f>SUM(AA260:AA262)</f>
        <v>0</v>
      </c>
      <c r="AB259" s="7">
        <f>SUM(AB260:AB262)</f>
        <v>0</v>
      </c>
    </row>
    <row r="260" spans="1:28" s="90" customFormat="1" x14ac:dyDescent="0.25">
      <c r="A260" s="102" t="s">
        <v>31</v>
      </c>
      <c r="B260" s="159"/>
      <c r="C260" s="19">
        <f>C250+C255</f>
        <v>-4740188.1400000006</v>
      </c>
      <c r="D260" s="19">
        <f>D250+D255</f>
        <v>3609000</v>
      </c>
      <c r="E260" s="19">
        <f>E250+E255</f>
        <v>0</v>
      </c>
      <c r="F260" s="7">
        <f>D260+E260</f>
        <v>3609000</v>
      </c>
      <c r="G260" s="266">
        <f>G250+G255</f>
        <v>3627867.05</v>
      </c>
      <c r="H260" s="19">
        <f>F260-G260</f>
        <v>-18867.049999999814</v>
      </c>
      <c r="I260" s="103">
        <f>G260/F260</f>
        <v>1.0052277777777778</v>
      </c>
      <c r="J260" s="19">
        <f t="shared" ref="J260:K262" si="284">J250+J255</f>
        <v>0</v>
      </c>
      <c r="K260" s="19">
        <f t="shared" si="284"/>
        <v>0</v>
      </c>
      <c r="L260" s="132">
        <f t="shared" si="279"/>
        <v>0</v>
      </c>
      <c r="M260" s="110">
        <f t="shared" ref="M260:M262" si="285">K260+G260+J260</f>
        <v>3627867.05</v>
      </c>
      <c r="N260" s="112">
        <f t="shared" ref="N260:N262" si="286">H260-K260-J260</f>
        <v>-18867.049999999814</v>
      </c>
      <c r="O260" s="111">
        <f>M260/F260</f>
        <v>1.0052277777777778</v>
      </c>
      <c r="Q260" s="19">
        <f t="shared" ref="Q260:R262" si="287">Q250+Q255</f>
        <v>0</v>
      </c>
      <c r="R260" s="19">
        <f t="shared" si="287"/>
        <v>0</v>
      </c>
      <c r="S260" s="114">
        <f>+N260+C260+Q260+R260</f>
        <v>-4759055.1900000004</v>
      </c>
      <c r="T260" s="111">
        <f t="shared" si="283"/>
        <v>-3.2071296734069348</v>
      </c>
      <c r="V260" s="7">
        <f>V250+V255</f>
        <v>0</v>
      </c>
      <c r="W260" s="7">
        <f t="shared" ref="W260:X262" si="288">W250+W255</f>
        <v>0</v>
      </c>
      <c r="X260" s="7">
        <f t="shared" si="288"/>
        <v>3078000</v>
      </c>
      <c r="Y260" s="45"/>
      <c r="Z260" s="7">
        <f>Z250+Z255</f>
        <v>0</v>
      </c>
      <c r="AA260" s="7">
        <f t="shared" ref="AA260:AB262" si="289">AA250+AA255</f>
        <v>0</v>
      </c>
      <c r="AB260" s="7">
        <f t="shared" si="289"/>
        <v>0</v>
      </c>
    </row>
    <row r="261" spans="1:28" s="90" customFormat="1" x14ac:dyDescent="0.25">
      <c r="A261" s="102" t="s">
        <v>32</v>
      </c>
      <c r="B261" s="159"/>
      <c r="C261" s="19">
        <f t="shared" ref="C261:E262" si="290">C251+C256</f>
        <v>6145667.2999999998</v>
      </c>
      <c r="D261" s="19">
        <f t="shared" si="290"/>
        <v>908676</v>
      </c>
      <c r="E261" s="19">
        <f t="shared" si="290"/>
        <v>0</v>
      </c>
      <c r="F261" s="7">
        <f>D261+E261</f>
        <v>908676</v>
      </c>
      <c r="G261" s="266">
        <f>G251+G256</f>
        <v>578423.85</v>
      </c>
      <c r="H261" s="19">
        <f>F261-G261</f>
        <v>330252.15000000002</v>
      </c>
      <c r="I261" s="103">
        <f>G261/F261</f>
        <v>0.63655675950503809</v>
      </c>
      <c r="J261" s="19">
        <f t="shared" si="284"/>
        <v>0</v>
      </c>
      <c r="K261" s="19">
        <f t="shared" si="284"/>
        <v>9120</v>
      </c>
      <c r="L261" s="132">
        <f t="shared" si="279"/>
        <v>1.0036580695429394E-2</v>
      </c>
      <c r="M261" s="110">
        <f t="shared" si="285"/>
        <v>587543.85</v>
      </c>
      <c r="N261" s="112">
        <f t="shared" si="286"/>
        <v>321132.15000000002</v>
      </c>
      <c r="O261" s="111">
        <f>M261/F261</f>
        <v>0.64659334020046744</v>
      </c>
      <c r="Q261" s="19">
        <f t="shared" si="287"/>
        <v>0</v>
      </c>
      <c r="R261" s="19">
        <f t="shared" si="287"/>
        <v>0</v>
      </c>
      <c r="S261" s="114">
        <f t="shared" ref="S261:S262" si="291">+N261+C261+Q261+R261</f>
        <v>6466799.4500000002</v>
      </c>
      <c r="T261" s="111">
        <f t="shared" si="283"/>
        <v>8.3288241727617646E-2</v>
      </c>
      <c r="V261" s="7">
        <f>V251+V256</f>
        <v>0</v>
      </c>
      <c r="W261" s="7">
        <f t="shared" si="288"/>
        <v>0</v>
      </c>
      <c r="X261" s="7">
        <f t="shared" si="288"/>
        <v>615593.97</v>
      </c>
      <c r="Y261" s="45"/>
      <c r="Z261" s="7">
        <f>Z251+Z256</f>
        <v>0</v>
      </c>
      <c r="AA261" s="7">
        <f t="shared" si="289"/>
        <v>0</v>
      </c>
      <c r="AB261" s="7">
        <f t="shared" si="289"/>
        <v>0</v>
      </c>
    </row>
    <row r="262" spans="1:28" s="90" customFormat="1" hidden="1" x14ac:dyDescent="0.25">
      <c r="A262" s="102" t="s">
        <v>33</v>
      </c>
      <c r="B262" s="159"/>
      <c r="C262" s="19">
        <f t="shared" si="290"/>
        <v>0</v>
      </c>
      <c r="D262" s="19">
        <f t="shared" si="290"/>
        <v>0</v>
      </c>
      <c r="E262" s="19">
        <f t="shared" si="290"/>
        <v>0</v>
      </c>
      <c r="F262" s="7">
        <f>D262+E262</f>
        <v>0</v>
      </c>
      <c r="G262" s="266">
        <f>G252+G257</f>
        <v>0</v>
      </c>
      <c r="H262" s="19">
        <f>F262-G262</f>
        <v>0</v>
      </c>
      <c r="I262" s="103" t="e">
        <f>G262/F262</f>
        <v>#DIV/0!</v>
      </c>
      <c r="J262" s="19">
        <f t="shared" si="284"/>
        <v>0</v>
      </c>
      <c r="K262" s="19">
        <f t="shared" si="284"/>
        <v>0</v>
      </c>
      <c r="L262" s="132" t="e">
        <f t="shared" si="279"/>
        <v>#DIV/0!</v>
      </c>
      <c r="M262" s="110">
        <f t="shared" si="285"/>
        <v>0</v>
      </c>
      <c r="N262" s="112">
        <f t="shared" si="286"/>
        <v>0</v>
      </c>
      <c r="O262" s="111" t="e">
        <f>M262/F262</f>
        <v>#DIV/0!</v>
      </c>
      <c r="Q262" s="19">
        <f t="shared" si="287"/>
        <v>0</v>
      </c>
      <c r="R262" s="19">
        <f t="shared" si="287"/>
        <v>0</v>
      </c>
      <c r="S262" s="114">
        <f t="shared" si="291"/>
        <v>0</v>
      </c>
      <c r="T262" s="111" t="e">
        <f t="shared" si="283"/>
        <v>#DIV/0!</v>
      </c>
      <c r="V262" s="7">
        <f>V252+V257</f>
        <v>0</v>
      </c>
      <c r="W262" s="7">
        <f t="shared" si="288"/>
        <v>0</v>
      </c>
      <c r="X262" s="7">
        <f t="shared" si="288"/>
        <v>0</v>
      </c>
      <c r="Y262" s="45"/>
      <c r="Z262" s="7">
        <f>Z252+Z257</f>
        <v>0</v>
      </c>
      <c r="AA262" s="7">
        <f t="shared" si="289"/>
        <v>0</v>
      </c>
      <c r="AB262" s="7">
        <f t="shared" si="289"/>
        <v>0</v>
      </c>
    </row>
    <row r="263" spans="1:28" x14ac:dyDescent="0.25">
      <c r="A263" s="124"/>
      <c r="B263" s="160"/>
      <c r="C263" s="18"/>
      <c r="D263" s="18"/>
      <c r="E263" s="18"/>
      <c r="F263" s="51"/>
      <c r="G263" s="267"/>
      <c r="H263" s="105"/>
      <c r="I263" s="103"/>
      <c r="J263" s="104"/>
      <c r="K263" s="105"/>
      <c r="L263" s="103"/>
      <c r="M263" s="105"/>
      <c r="N263" s="127"/>
      <c r="O263" s="106"/>
      <c r="Q263" s="18"/>
      <c r="R263" s="18"/>
      <c r="S263" s="105"/>
      <c r="T263" s="108"/>
      <c r="V263" s="6"/>
      <c r="W263" s="6"/>
      <c r="X263" s="6"/>
      <c r="Y263" s="51"/>
      <c r="Z263" s="6"/>
      <c r="AA263" s="6"/>
      <c r="AB263" s="6"/>
    </row>
    <row r="264" spans="1:28" x14ac:dyDescent="0.25">
      <c r="A264" s="124"/>
      <c r="B264" s="160"/>
      <c r="C264" s="18"/>
      <c r="D264" s="18"/>
      <c r="E264" s="18"/>
      <c r="F264" s="51"/>
      <c r="G264" s="267"/>
      <c r="H264" s="105"/>
      <c r="I264" s="103"/>
      <c r="J264" s="104"/>
      <c r="K264" s="105"/>
      <c r="L264" s="103"/>
      <c r="M264" s="105"/>
      <c r="N264" s="127"/>
      <c r="O264" s="106"/>
      <c r="Q264" s="18"/>
      <c r="R264" s="18"/>
      <c r="S264" s="105"/>
      <c r="T264" s="108"/>
      <c r="V264" s="6"/>
      <c r="W264" s="6"/>
      <c r="X264" s="6"/>
      <c r="Y264" s="51"/>
      <c r="Z264" s="6"/>
      <c r="AA264" s="6"/>
      <c r="AB264" s="6"/>
    </row>
    <row r="265" spans="1:28" s="90" customFormat="1" x14ac:dyDescent="0.25">
      <c r="A265" s="131" t="s">
        <v>121</v>
      </c>
      <c r="B265" s="159"/>
      <c r="C265" s="19">
        <f>SUM(C266:C269)</f>
        <v>67363802.406000003</v>
      </c>
      <c r="D265" s="19">
        <f>SUM(D266:D269)</f>
        <v>22890315</v>
      </c>
      <c r="E265" s="19">
        <f>SUM(E266:E269)</f>
        <v>37709521.439999998</v>
      </c>
      <c r="F265" s="7">
        <f>D265+E265</f>
        <v>60599836.439999998</v>
      </c>
      <c r="G265" s="266">
        <f>SUM(G266:G269)</f>
        <v>54089430.409999996</v>
      </c>
      <c r="H265" s="19">
        <f>F265-G265</f>
        <v>6510406.0300000012</v>
      </c>
      <c r="I265" s="111">
        <f>G265/F265</f>
        <v>0.89256726729871683</v>
      </c>
      <c r="J265" s="19">
        <f>SUM(J266:J269)</f>
        <v>39656481.63000001</v>
      </c>
      <c r="K265" s="19">
        <f>SUM(K266:K269)</f>
        <v>5717420.6200000001</v>
      </c>
      <c r="L265" s="132">
        <f t="shared" ref="L265:L275" si="292">(K265+J265)/F265</f>
        <v>0.74874628242478491</v>
      </c>
      <c r="M265" s="19">
        <f>K265+G265+J265</f>
        <v>99463332.659999996</v>
      </c>
      <c r="N265" s="133">
        <f>H265-K265-J265</f>
        <v>-38863496.220000006</v>
      </c>
      <c r="O265" s="111">
        <f>M265/F265</f>
        <v>1.6413135497235016</v>
      </c>
      <c r="Q265" s="19">
        <f>SUM(Q266:Q269)</f>
        <v>0</v>
      </c>
      <c r="R265" s="19">
        <f>SUM(R266:R269)</f>
        <v>0</v>
      </c>
      <c r="S265" s="114">
        <f>+N265+C265+Q265+R265</f>
        <v>28500306.185999997</v>
      </c>
      <c r="T265" s="111">
        <f t="shared" ref="T265:T275" si="293">+M265/(Q265+F265+R265+C265)</f>
        <v>0.77727808897104611</v>
      </c>
      <c r="V265" s="7">
        <f>SUM(V266:V269)</f>
        <v>0</v>
      </c>
      <c r="W265" s="7">
        <f>SUM(W266:W269)</f>
        <v>0</v>
      </c>
      <c r="X265" s="7">
        <f>SUM(X266:X269)</f>
        <v>19494302.899999999</v>
      </c>
      <c r="Y265" s="45"/>
      <c r="Z265" s="7">
        <f>SUM(Z266:Z269)</f>
        <v>0</v>
      </c>
      <c r="AA265" s="7">
        <f>SUM(AA266:AA269)</f>
        <v>0</v>
      </c>
      <c r="AB265" s="7">
        <f>SUM(AB266:AB269)</f>
        <v>0</v>
      </c>
    </row>
    <row r="266" spans="1:28" s="90" customFormat="1" x14ac:dyDescent="0.25">
      <c r="A266" s="102" t="s">
        <v>31</v>
      </c>
      <c r="B266" s="159"/>
      <c r="C266" s="19">
        <f>May!N265+April!N265</f>
        <v>-19638464.643999994</v>
      </c>
      <c r="D266" s="19">
        <f t="shared" ref="D266:E267" si="294">D260+D240+D225+D180+D88</f>
        <v>5600000</v>
      </c>
      <c r="E266" s="19">
        <f t="shared" si="294"/>
        <v>8404270.2799999993</v>
      </c>
      <c r="F266" s="7">
        <f>D266+E266</f>
        <v>14004270.279999999</v>
      </c>
      <c r="G266" s="266">
        <f>G260+G240+G225+G180+G88</f>
        <v>14988426.809999999</v>
      </c>
      <c r="H266" s="19">
        <f>F266-G266</f>
        <v>-984156.52999999933</v>
      </c>
      <c r="I266" s="111">
        <f>G266/F266</f>
        <v>1.0702754595793191</v>
      </c>
      <c r="J266" s="19">
        <f>J260+J240+J225+J180+J88</f>
        <v>0</v>
      </c>
      <c r="K266" s="19">
        <f>K260+K240+K225+K180+K88</f>
        <v>8332.17</v>
      </c>
      <c r="L266" s="132">
        <f t="shared" si="292"/>
        <v>5.9497352117657081E-4</v>
      </c>
      <c r="M266" s="19">
        <f t="shared" ref="M266:M269" si="295">K266+G266+J266</f>
        <v>14996758.979999999</v>
      </c>
      <c r="N266" s="133">
        <f t="shared" ref="N266:N269" si="296">H266-K266-J266</f>
        <v>-992488.69999999937</v>
      </c>
      <c r="O266" s="111">
        <f>M266/F266</f>
        <v>1.0708704331004957</v>
      </c>
      <c r="Q266" s="19">
        <f>Q260+Q240+Q225+Q180+Q88</f>
        <v>0</v>
      </c>
      <c r="R266" s="19">
        <f>R260+R240+R225+R180+R88</f>
        <v>0</v>
      </c>
      <c r="S266" s="114">
        <f>+N266+C266+Q266+R266</f>
        <v>-20630953.343999993</v>
      </c>
      <c r="T266" s="111">
        <f t="shared" si="293"/>
        <v>-2.6617397290769098</v>
      </c>
      <c r="V266" s="7">
        <f t="shared" ref="V266:X267" si="297">V260+V240+V225+V180+V88</f>
        <v>0</v>
      </c>
      <c r="W266" s="7">
        <f t="shared" si="297"/>
        <v>0</v>
      </c>
      <c r="X266" s="7">
        <f t="shared" si="297"/>
        <v>4546000</v>
      </c>
      <c r="Y266" s="45"/>
      <c r="Z266" s="7">
        <f t="shared" ref="Z266:AB267" si="298">Z260+Z240+Z225+Z180+Z88</f>
        <v>0</v>
      </c>
      <c r="AA266" s="7">
        <f t="shared" si="298"/>
        <v>0</v>
      </c>
      <c r="AB266" s="7">
        <f t="shared" si="298"/>
        <v>0</v>
      </c>
    </row>
    <row r="267" spans="1:28" s="90" customFormat="1" x14ac:dyDescent="0.25">
      <c r="A267" s="102" t="s">
        <v>32</v>
      </c>
      <c r="B267" s="159"/>
      <c r="C267" s="19">
        <f>May!N266+April!N266</f>
        <v>87002267.049999997</v>
      </c>
      <c r="D267" s="19">
        <f t="shared" si="294"/>
        <v>17290315</v>
      </c>
      <c r="E267" s="19">
        <f t="shared" si="294"/>
        <v>28949917.830000002</v>
      </c>
      <c r="F267" s="7">
        <f>D267+E267</f>
        <v>46240232.829999998</v>
      </c>
      <c r="G267" s="266">
        <f>G261+G241+G226+G181+G89</f>
        <v>39101003.600000001</v>
      </c>
      <c r="H267" s="19">
        <f>F267-G267</f>
        <v>7139229.2299999967</v>
      </c>
      <c r="I267" s="111">
        <f>G267/F267</f>
        <v>0.84560568160962701</v>
      </c>
      <c r="J267" s="19">
        <f>J261+J241+J226+J181+J89</f>
        <v>39656481.63000001</v>
      </c>
      <c r="K267" s="19">
        <f>K261+K241+K226+K181+K89</f>
        <v>5709088.4500000002</v>
      </c>
      <c r="L267" s="132">
        <f t="shared" si="292"/>
        <v>0.981084378333136</v>
      </c>
      <c r="M267" s="19">
        <f t="shared" si="295"/>
        <v>84466573.680000007</v>
      </c>
      <c r="N267" s="133">
        <f t="shared" si="296"/>
        <v>-38226340.850000016</v>
      </c>
      <c r="O267" s="111">
        <f>M267/F267</f>
        <v>1.8266900599427629</v>
      </c>
      <c r="Q267" s="19">
        <f>Q261+Q241+Q226+Q181+Q89</f>
        <v>0</v>
      </c>
      <c r="R267" s="19">
        <f>R261+R241+R226+R181+R89</f>
        <v>0</v>
      </c>
      <c r="S267" s="114">
        <f t="shared" ref="S267:S269" si="299">+N267+C267+Q267+R267</f>
        <v>48775926.199999981</v>
      </c>
      <c r="T267" s="111">
        <f t="shared" si="293"/>
        <v>0.63393116877926903</v>
      </c>
      <c r="V267" s="7">
        <f t="shared" si="297"/>
        <v>0</v>
      </c>
      <c r="W267" s="7">
        <f t="shared" si="297"/>
        <v>0</v>
      </c>
      <c r="X267" s="7">
        <f t="shared" si="297"/>
        <v>14948302.899999999</v>
      </c>
      <c r="Y267" s="45"/>
      <c r="Z267" s="7">
        <f t="shared" si="298"/>
        <v>0</v>
      </c>
      <c r="AA267" s="7">
        <f t="shared" si="298"/>
        <v>0</v>
      </c>
      <c r="AB267" s="7">
        <f t="shared" si="298"/>
        <v>0</v>
      </c>
    </row>
    <row r="268" spans="1:28" s="90" customFormat="1" hidden="1" x14ac:dyDescent="0.25">
      <c r="A268" s="102" t="s">
        <v>53</v>
      </c>
      <c r="B268" s="159"/>
      <c r="C268" s="19">
        <f>+C182++C90</f>
        <v>0</v>
      </c>
      <c r="D268" s="19">
        <f>+D182++D90</f>
        <v>0</v>
      </c>
      <c r="E268" s="19">
        <f>+E182++E90</f>
        <v>0</v>
      </c>
      <c r="F268" s="7">
        <f>D268+E268</f>
        <v>0</v>
      </c>
      <c r="G268" s="266">
        <f>+G182++G90</f>
        <v>0</v>
      </c>
      <c r="H268" s="19">
        <f>F268-G268</f>
        <v>0</v>
      </c>
      <c r="I268" s="111" t="e">
        <f>G268/F268</f>
        <v>#DIV/0!</v>
      </c>
      <c r="J268" s="19">
        <f>+J182++J90</f>
        <v>0</v>
      </c>
      <c r="K268" s="19">
        <f>+K182++K90</f>
        <v>0</v>
      </c>
      <c r="L268" s="132" t="e">
        <f t="shared" si="292"/>
        <v>#DIV/0!</v>
      </c>
      <c r="M268" s="19">
        <f t="shared" si="295"/>
        <v>0</v>
      </c>
      <c r="N268" s="133">
        <f t="shared" si="296"/>
        <v>0</v>
      </c>
      <c r="O268" s="111" t="e">
        <f>M268/F268</f>
        <v>#DIV/0!</v>
      </c>
      <c r="Q268" s="19">
        <f>+Q182++Q90</f>
        <v>0</v>
      </c>
      <c r="R268" s="19">
        <f>+R182++R90</f>
        <v>0</v>
      </c>
      <c r="S268" s="114">
        <f t="shared" si="299"/>
        <v>0</v>
      </c>
      <c r="T268" s="111" t="e">
        <f t="shared" si="293"/>
        <v>#DIV/0!</v>
      </c>
      <c r="V268" s="7">
        <f>+V182++V90</f>
        <v>0</v>
      </c>
      <c r="W268" s="7">
        <f>+W182++W90</f>
        <v>0</v>
      </c>
      <c r="X268" s="7">
        <f>+X182++X90</f>
        <v>0</v>
      </c>
      <c r="Y268" s="45"/>
      <c r="Z268" s="7">
        <f>+Z182++Z90</f>
        <v>0</v>
      </c>
      <c r="AA268" s="7">
        <f>+AA182++AA90</f>
        <v>0</v>
      </c>
      <c r="AB268" s="7">
        <f>+AB182++AB90</f>
        <v>0</v>
      </c>
    </row>
    <row r="269" spans="1:28" s="90" customFormat="1" x14ac:dyDescent="0.25">
      <c r="A269" s="102" t="s">
        <v>33</v>
      </c>
      <c r="B269" s="159"/>
      <c r="C269" s="19">
        <f>C262+C242+C227+C183+C91</f>
        <v>0</v>
      </c>
      <c r="D269" s="19">
        <f>D262+D242+D227+D183+D91</f>
        <v>0</v>
      </c>
      <c r="E269" s="19">
        <f>E262+E242+E227+E183+E91</f>
        <v>355333.33</v>
      </c>
      <c r="F269" s="7">
        <f>D269+E269</f>
        <v>355333.33</v>
      </c>
      <c r="G269" s="266">
        <f>G262+G242+G227+G183+G91</f>
        <v>0</v>
      </c>
      <c r="H269" s="19">
        <f>F269-G269</f>
        <v>355333.33</v>
      </c>
      <c r="I269" s="111">
        <f>G269/F269</f>
        <v>0</v>
      </c>
      <c r="J269" s="19">
        <f>J262+J242+J227+J183+J91</f>
        <v>0</v>
      </c>
      <c r="K269" s="19">
        <f>K262+K242+K227+K183+K91</f>
        <v>0</v>
      </c>
      <c r="L269" s="132">
        <f t="shared" si="292"/>
        <v>0</v>
      </c>
      <c r="M269" s="19">
        <f t="shared" si="295"/>
        <v>0</v>
      </c>
      <c r="N269" s="133">
        <f t="shared" si="296"/>
        <v>355333.33</v>
      </c>
      <c r="O269" s="111">
        <f>M269/F269</f>
        <v>0</v>
      </c>
      <c r="Q269" s="19">
        <f>Q262+Q242+Q227+Q183+Q91</f>
        <v>0</v>
      </c>
      <c r="R269" s="19">
        <f>R262+R242+R227+R183+R91</f>
        <v>0</v>
      </c>
      <c r="S269" s="114">
        <f t="shared" si="299"/>
        <v>355333.33</v>
      </c>
      <c r="T269" s="111">
        <f t="shared" si="293"/>
        <v>0</v>
      </c>
      <c r="V269" s="7">
        <f>V262+V242+V227+V183+V91</f>
        <v>0</v>
      </c>
      <c r="W269" s="7">
        <f>W262+W242+W227+W183+W91</f>
        <v>0</v>
      </c>
      <c r="X269" s="7">
        <f>X262+X242+X227+X183+X91</f>
        <v>0</v>
      </c>
      <c r="Y269" s="45"/>
      <c r="Z269" s="7">
        <f>Z262+Z242+Z227+Z183+Z91</f>
        <v>0</v>
      </c>
      <c r="AA269" s="7">
        <f>AA262+AA242+AA227+AA183+AA91</f>
        <v>0</v>
      </c>
      <c r="AB269" s="7">
        <f>AB262+AB242+AB227+AB183+AB91</f>
        <v>0</v>
      </c>
    </row>
    <row r="270" spans="1:28" x14ac:dyDescent="0.25">
      <c r="A270" s="124"/>
      <c r="B270" s="160"/>
      <c r="C270" s="18"/>
      <c r="D270" s="18"/>
      <c r="E270" s="18"/>
      <c r="F270" s="51"/>
      <c r="G270" s="267"/>
      <c r="H270" s="105"/>
      <c r="I270" s="103"/>
      <c r="J270" s="104"/>
      <c r="K270" s="105"/>
      <c r="L270" s="103"/>
      <c r="M270" s="105"/>
      <c r="N270" s="127"/>
      <c r="O270" s="106"/>
      <c r="Q270" s="18"/>
      <c r="R270" s="18"/>
      <c r="S270" s="105"/>
      <c r="T270" s="108"/>
      <c r="V270" s="6"/>
      <c r="W270" s="6"/>
      <c r="X270" s="6"/>
      <c r="Y270" s="51"/>
      <c r="Z270" s="6"/>
      <c r="AA270" s="6"/>
      <c r="AB270" s="6"/>
    </row>
    <row r="271" spans="1:28" s="90" customFormat="1" x14ac:dyDescent="0.25">
      <c r="A271" s="131" t="s">
        <v>122</v>
      </c>
      <c r="B271" s="159"/>
      <c r="C271" s="19">
        <f>SUM(C272:C275)</f>
        <v>39355602.376000002</v>
      </c>
      <c r="D271" s="19">
        <f>SUM(D272:D275)</f>
        <v>24085000</v>
      </c>
      <c r="E271" s="19">
        <f>SUM(E272:E275)</f>
        <v>41179633.839999996</v>
      </c>
      <c r="F271" s="7">
        <f>D271+E271</f>
        <v>65264633.839999996</v>
      </c>
      <c r="G271" s="266">
        <f>SUM(G272:G275)</f>
        <v>58224022.219999999</v>
      </c>
      <c r="H271" s="19">
        <f>F271-G271</f>
        <v>7040611.6199999973</v>
      </c>
      <c r="I271" s="111">
        <f>G271/F271</f>
        <v>0.89212210035131034</v>
      </c>
      <c r="J271" s="19">
        <f>SUM(J272:J275)</f>
        <v>39938326.95000001</v>
      </c>
      <c r="K271" s="19">
        <f>SUM(K272:K275)</f>
        <v>6457886.9299999997</v>
      </c>
      <c r="L271" s="132">
        <f t="shared" si="292"/>
        <v>0.7108936517401292</v>
      </c>
      <c r="M271" s="19">
        <f>K271+G271+J271</f>
        <v>104620236.10000001</v>
      </c>
      <c r="N271" s="133">
        <f>H271-K271-J271</f>
        <v>-39355602.260000013</v>
      </c>
      <c r="O271" s="134">
        <f>M271/F271</f>
        <v>1.6030157520914394</v>
      </c>
      <c r="Q271" s="19">
        <f>SUM(Q272:Q275)</f>
        <v>0</v>
      </c>
      <c r="R271" s="19">
        <f>SUM(R272:R275)</f>
        <v>0</v>
      </c>
      <c r="S271" s="114">
        <f>SUM(S272:S275)</f>
        <v>0.11599999474128708</v>
      </c>
      <c r="T271" s="111">
        <f t="shared" si="293"/>
        <v>0.99999999889122804</v>
      </c>
      <c r="V271" s="7">
        <f>SUM(V272:V275)</f>
        <v>0</v>
      </c>
      <c r="W271" s="7">
        <f>SUM(W272:W275)</f>
        <v>0</v>
      </c>
      <c r="X271" s="7">
        <f>SUM(X272:X275)</f>
        <v>20370000</v>
      </c>
      <c r="Y271" s="45"/>
      <c r="Z271" s="7">
        <f>SUM(Z272:Z275)</f>
        <v>0</v>
      </c>
      <c r="AA271" s="7">
        <f>SUM(AA272:AA275)</f>
        <v>0</v>
      </c>
      <c r="AB271" s="7">
        <f>SUM(AB272:AB275)</f>
        <v>0</v>
      </c>
    </row>
    <row r="272" spans="1:28" s="90" customFormat="1" x14ac:dyDescent="0.25">
      <c r="A272" s="102" t="s">
        <v>31</v>
      </c>
      <c r="B272" s="159"/>
      <c r="C272" s="19">
        <f>May!N271+April!N271</f>
        <v>-19453909.943999998</v>
      </c>
      <c r="D272" s="19">
        <f t="shared" ref="D272:E273" si="300">+D23+D62+D266</f>
        <v>5875000</v>
      </c>
      <c r="E272" s="19">
        <f t="shared" si="300"/>
        <v>8404270.2799999993</v>
      </c>
      <c r="F272" s="7">
        <f>D272+E272</f>
        <v>14279270.279999999</v>
      </c>
      <c r="G272" s="266">
        <f>+G23+G62+G266</f>
        <v>15241912.369999999</v>
      </c>
      <c r="H272" s="19">
        <f>F272-G272</f>
        <v>-962642.08999999985</v>
      </c>
      <c r="I272" s="111">
        <f>G272/F272</f>
        <v>1.0674153560457713</v>
      </c>
      <c r="J272" s="19">
        <f>+J23+J62+J266</f>
        <v>0</v>
      </c>
      <c r="K272" s="19">
        <f>+K23+K62+K266</f>
        <v>8332.17</v>
      </c>
      <c r="L272" s="132">
        <f t="shared" si="292"/>
        <v>5.8351511223023091E-4</v>
      </c>
      <c r="M272" s="19">
        <f t="shared" ref="M272:M275" si="301">K272+G272+J272</f>
        <v>15250244.539999999</v>
      </c>
      <c r="N272" s="133">
        <f>H272-K272-J272</f>
        <v>-970974.25999999989</v>
      </c>
      <c r="O272" s="134">
        <f>M272/F272</f>
        <v>1.0679988711580015</v>
      </c>
      <c r="Q272" s="19">
        <f>+Q23+Q62+Q266</f>
        <v>0</v>
      </c>
      <c r="R272" s="19">
        <f>+R23+R62+R266</f>
        <v>0</v>
      </c>
      <c r="S272" s="114">
        <f>+N272+C272+Q272+R272</f>
        <v>-20424884.204</v>
      </c>
      <c r="T272" s="111">
        <f t="shared" si="293"/>
        <v>-2.9471123653490401</v>
      </c>
      <c r="V272" s="7">
        <f t="shared" ref="V272:X273" si="302">+V23+V62+V266</f>
        <v>0</v>
      </c>
      <c r="W272" s="7">
        <f t="shared" si="302"/>
        <v>0</v>
      </c>
      <c r="X272" s="7">
        <f t="shared" si="302"/>
        <v>4804089.63</v>
      </c>
      <c r="Y272" s="45"/>
      <c r="Z272" s="7">
        <f t="shared" ref="Z272:AB273" si="303">+Z23+Z62+Z266</f>
        <v>0</v>
      </c>
      <c r="AA272" s="7">
        <f t="shared" si="303"/>
        <v>0</v>
      </c>
      <c r="AB272" s="7">
        <f t="shared" si="303"/>
        <v>0</v>
      </c>
    </row>
    <row r="273" spans="1:28" s="90" customFormat="1" x14ac:dyDescent="0.25">
      <c r="A273" s="102" t="s">
        <v>32</v>
      </c>
      <c r="B273" s="159"/>
      <c r="C273" s="19">
        <f>May!N272+April!N272</f>
        <v>58809512.32</v>
      </c>
      <c r="D273" s="19">
        <f t="shared" si="300"/>
        <v>18210000</v>
      </c>
      <c r="E273" s="19">
        <f t="shared" si="300"/>
        <v>32420030.23</v>
      </c>
      <c r="F273" s="7">
        <f>D273+E273</f>
        <v>50630030.230000004</v>
      </c>
      <c r="G273" s="266">
        <f>+G24+G63+G267</f>
        <v>42982109.850000001</v>
      </c>
      <c r="H273" s="19">
        <f>F273-G273</f>
        <v>7647920.3800000027</v>
      </c>
      <c r="I273" s="111">
        <f>G273/F273</f>
        <v>0.84894497701744698</v>
      </c>
      <c r="J273" s="19">
        <f>+J24+J63+J267</f>
        <v>39938326.95000001</v>
      </c>
      <c r="K273" s="19">
        <f>+K24+K63+K267</f>
        <v>6449554.7599999998</v>
      </c>
      <c r="L273" s="132">
        <f t="shared" si="292"/>
        <v>0.91621279899046204</v>
      </c>
      <c r="M273" s="19">
        <f t="shared" si="301"/>
        <v>89369991.560000002</v>
      </c>
      <c r="N273" s="133">
        <f t="shared" ref="N273:N275" si="304">H273-K273-J273</f>
        <v>-38739961.330000006</v>
      </c>
      <c r="O273" s="134">
        <f>M273/F273</f>
        <v>1.7651577760079089</v>
      </c>
      <c r="Q273" s="19">
        <f>+Q24+Q63+Q267</f>
        <v>0</v>
      </c>
      <c r="R273" s="19">
        <f>+R24+R63+R267</f>
        <v>0</v>
      </c>
      <c r="S273" s="114">
        <f t="shared" ref="S273:S274" si="305">+N273+C273+Q273+R273</f>
        <v>20069550.989999995</v>
      </c>
      <c r="T273" s="111">
        <f t="shared" si="293"/>
        <v>0.81661517836817743</v>
      </c>
      <c r="V273" s="7">
        <f t="shared" si="302"/>
        <v>0</v>
      </c>
      <c r="W273" s="7">
        <f t="shared" si="302"/>
        <v>0</v>
      </c>
      <c r="X273" s="7">
        <f t="shared" si="302"/>
        <v>15565910.369999999</v>
      </c>
      <c r="Y273" s="45"/>
      <c r="Z273" s="7">
        <f t="shared" si="303"/>
        <v>0</v>
      </c>
      <c r="AA273" s="7">
        <f t="shared" si="303"/>
        <v>0</v>
      </c>
      <c r="AB273" s="7">
        <f t="shared" si="303"/>
        <v>0</v>
      </c>
    </row>
    <row r="274" spans="1:28" s="90" customFormat="1" hidden="1" x14ac:dyDescent="0.25">
      <c r="A274" s="102" t="s">
        <v>53</v>
      </c>
      <c r="B274" s="159"/>
      <c r="C274" s="19">
        <f>+C268</f>
        <v>0</v>
      </c>
      <c r="D274" s="19">
        <f>+D268</f>
        <v>0</v>
      </c>
      <c r="E274" s="19">
        <f>+E268</f>
        <v>0</v>
      </c>
      <c r="F274" s="7">
        <f>D274+E274</f>
        <v>0</v>
      </c>
      <c r="G274" s="266">
        <f>+G268</f>
        <v>0</v>
      </c>
      <c r="H274" s="19">
        <f>F274-G274</f>
        <v>0</v>
      </c>
      <c r="I274" s="111" t="e">
        <f>G274/F274</f>
        <v>#DIV/0!</v>
      </c>
      <c r="J274" s="19">
        <f>+J268</f>
        <v>0</v>
      </c>
      <c r="K274" s="19">
        <f>+K268</f>
        <v>0</v>
      </c>
      <c r="L274" s="132" t="e">
        <f t="shared" si="292"/>
        <v>#DIV/0!</v>
      </c>
      <c r="M274" s="19">
        <f t="shared" si="301"/>
        <v>0</v>
      </c>
      <c r="N274" s="133">
        <f t="shared" si="304"/>
        <v>0</v>
      </c>
      <c r="O274" s="134" t="e">
        <f>M274/F274</f>
        <v>#DIV/0!</v>
      </c>
      <c r="Q274" s="19">
        <f>+Q268</f>
        <v>0</v>
      </c>
      <c r="R274" s="19">
        <f>+R268</f>
        <v>0</v>
      </c>
      <c r="S274" s="114">
        <f t="shared" si="305"/>
        <v>0</v>
      </c>
      <c r="T274" s="111" t="e">
        <f t="shared" si="293"/>
        <v>#DIV/0!</v>
      </c>
      <c r="V274" s="7">
        <f>+V268</f>
        <v>0</v>
      </c>
      <c r="W274" s="7">
        <f>+W268</f>
        <v>0</v>
      </c>
      <c r="X274" s="7">
        <f>+X268</f>
        <v>0</v>
      </c>
      <c r="Y274" s="45"/>
      <c r="Z274" s="7">
        <f>+Z268</f>
        <v>0</v>
      </c>
      <c r="AA274" s="7">
        <f>+AA268</f>
        <v>0</v>
      </c>
      <c r="AB274" s="7">
        <f>+AB268</f>
        <v>0</v>
      </c>
    </row>
    <row r="275" spans="1:28" s="90" customFormat="1" x14ac:dyDescent="0.25">
      <c r="A275" s="102" t="s">
        <v>33</v>
      </c>
      <c r="B275" s="159"/>
      <c r="C275" s="19">
        <f>+C25+C64+C269</f>
        <v>0</v>
      </c>
      <c r="D275" s="19">
        <f>+D25+D64+D269</f>
        <v>0</v>
      </c>
      <c r="E275" s="19">
        <f>+E25+E64+E269</f>
        <v>355333.33</v>
      </c>
      <c r="F275" s="7">
        <f>D275+E275</f>
        <v>355333.33</v>
      </c>
      <c r="G275" s="266">
        <f>+G25+G64+G269</f>
        <v>0</v>
      </c>
      <c r="H275" s="19">
        <f>F275-G275</f>
        <v>355333.33</v>
      </c>
      <c r="I275" s="111">
        <f>G275/F275</f>
        <v>0</v>
      </c>
      <c r="J275" s="19">
        <f>+J25+J64+J269</f>
        <v>0</v>
      </c>
      <c r="K275" s="19">
        <f>+K25+K64+K269</f>
        <v>0</v>
      </c>
      <c r="L275" s="132">
        <f t="shared" si="292"/>
        <v>0</v>
      </c>
      <c r="M275" s="19">
        <f t="shared" si="301"/>
        <v>0</v>
      </c>
      <c r="N275" s="133">
        <f t="shared" si="304"/>
        <v>355333.33</v>
      </c>
      <c r="O275" s="134">
        <f>M275/F275</f>
        <v>0</v>
      </c>
      <c r="Q275" s="19">
        <f>+Q25+Q64+Q269</f>
        <v>0</v>
      </c>
      <c r="R275" s="19">
        <f>+R25+R64+R269</f>
        <v>0</v>
      </c>
      <c r="S275" s="114">
        <f>N275+C275+Q275+R275</f>
        <v>355333.33</v>
      </c>
      <c r="T275" s="111">
        <f t="shared" si="293"/>
        <v>0</v>
      </c>
      <c r="V275" s="7">
        <f>+V25+V64+V269</f>
        <v>0</v>
      </c>
      <c r="W275" s="7">
        <f>+W25+W64+W269</f>
        <v>0</v>
      </c>
      <c r="X275" s="7">
        <f>+X25+X64+X269</f>
        <v>0</v>
      </c>
      <c r="Y275" s="45"/>
      <c r="Z275" s="7">
        <f>+Z25+Z64+Z269</f>
        <v>0</v>
      </c>
      <c r="AA275" s="7">
        <f>+AA25+AA64+AA269</f>
        <v>0</v>
      </c>
      <c r="AB275" s="7">
        <f>+AB25+AB64+AB269</f>
        <v>0</v>
      </c>
    </row>
    <row r="276" spans="1:28" x14ac:dyDescent="0.25">
      <c r="A276" s="124"/>
      <c r="B276" s="160"/>
      <c r="C276" s="18"/>
      <c r="D276" s="18"/>
      <c r="E276" s="18"/>
      <c r="F276" s="51"/>
      <c r="G276" s="267"/>
      <c r="H276" s="105"/>
      <c r="I276" s="103"/>
      <c r="J276" s="104"/>
      <c r="K276" s="105"/>
      <c r="L276" s="103"/>
      <c r="M276" s="105"/>
      <c r="N276" s="127"/>
      <c r="O276" s="106"/>
      <c r="Q276" s="18"/>
      <c r="R276" s="18"/>
      <c r="S276" s="105"/>
      <c r="T276" s="108"/>
      <c r="V276" s="6"/>
      <c r="W276" s="6"/>
      <c r="X276" s="6"/>
      <c r="Y276" s="51"/>
      <c r="Z276" s="6"/>
      <c r="AA276" s="6"/>
      <c r="AB276" s="6"/>
    </row>
    <row r="277" spans="1:28" hidden="1" x14ac:dyDescent="0.25">
      <c r="A277" s="102" t="s">
        <v>123</v>
      </c>
      <c r="B277" s="160"/>
      <c r="C277" s="18"/>
      <c r="D277" s="18"/>
      <c r="E277" s="18"/>
      <c r="F277" s="51"/>
      <c r="G277" s="267"/>
      <c r="H277" s="105"/>
      <c r="I277" s="103"/>
      <c r="J277" s="104"/>
      <c r="K277" s="105"/>
      <c r="L277" s="103"/>
      <c r="M277" s="105"/>
      <c r="N277" s="127"/>
      <c r="O277" s="106"/>
      <c r="Q277" s="18"/>
      <c r="R277" s="18"/>
      <c r="S277" s="105"/>
      <c r="T277" s="108"/>
      <c r="V277" s="12"/>
      <c r="W277" s="12"/>
      <c r="X277" s="12"/>
      <c r="Y277" s="51"/>
      <c r="Z277" s="12"/>
      <c r="AA277" s="12"/>
      <c r="AB277" s="12"/>
    </row>
    <row r="278" spans="1:28" ht="31.5" hidden="1" customHeight="1" x14ac:dyDescent="0.25">
      <c r="A278" s="135" t="s">
        <v>124</v>
      </c>
      <c r="B278" s="160"/>
      <c r="C278" s="20">
        <f>April!N277+May!N277</f>
        <v>0</v>
      </c>
      <c r="D278" s="20">
        <f>+X278+AB278</f>
        <v>0</v>
      </c>
      <c r="E278" s="20"/>
      <c r="F278" s="7">
        <f>D278+E278</f>
        <v>0</v>
      </c>
      <c r="G278" s="222"/>
      <c r="H278" s="20">
        <f t="shared" ref="H278:H280" si="306">F278-G278</f>
        <v>0</v>
      </c>
      <c r="I278" s="125" t="e">
        <f t="shared" ref="I278:I280" si="307">G278/F278</f>
        <v>#DIV/0!</v>
      </c>
      <c r="J278" s="126"/>
      <c r="K278" s="139"/>
      <c r="L278" s="125" t="e">
        <f t="shared" ref="L278:L280" si="308">(K278+J278)/F278</f>
        <v>#DIV/0!</v>
      </c>
      <c r="M278" s="20">
        <f t="shared" ref="M278:M280" si="309">K278+G278+J278</f>
        <v>0</v>
      </c>
      <c r="N278" s="20">
        <f t="shared" ref="N278:N280" si="310">H278-K278-J278</f>
        <v>0</v>
      </c>
      <c r="O278" s="128" t="e">
        <f t="shared" ref="O278:O280" si="311">M278/F278</f>
        <v>#DIV/0!</v>
      </c>
      <c r="P278" s="129"/>
      <c r="Q278" s="20"/>
      <c r="R278" s="20"/>
      <c r="S278" s="140">
        <f t="shared" ref="S278:S280" si="312">+N278+C278+Q278+R278</f>
        <v>0</v>
      </c>
      <c r="T278" s="132" t="e">
        <f t="shared" ref="T278:T280" si="313">+M278/(Q278+F278+R278+C278)</f>
        <v>#DIV/0!</v>
      </c>
      <c r="V278" s="6"/>
      <c r="W278" s="6"/>
      <c r="X278" s="6"/>
      <c r="Y278" s="51"/>
      <c r="Z278" s="6"/>
      <c r="AA278" s="6"/>
      <c r="AB278" s="6"/>
    </row>
    <row r="279" spans="1:28" ht="31.5" hidden="1" customHeight="1" x14ac:dyDescent="0.25">
      <c r="A279" s="135" t="s">
        <v>125</v>
      </c>
      <c r="B279" s="160"/>
      <c r="C279" s="20">
        <f>April!N278+May!N278</f>
        <v>0</v>
      </c>
      <c r="D279" s="20">
        <f t="shared" ref="D279:D281" si="314">+X279+AB279</f>
        <v>0</v>
      </c>
      <c r="E279" s="20"/>
      <c r="F279" s="7">
        <f>D279+E279</f>
        <v>0</v>
      </c>
      <c r="G279" s="222"/>
      <c r="H279" s="20">
        <f t="shared" si="306"/>
        <v>0</v>
      </c>
      <c r="I279" s="125" t="e">
        <f t="shared" si="307"/>
        <v>#DIV/0!</v>
      </c>
      <c r="J279" s="126"/>
      <c r="K279" s="139"/>
      <c r="L279" s="125" t="e">
        <f t="shared" si="308"/>
        <v>#DIV/0!</v>
      </c>
      <c r="M279" s="20">
        <f t="shared" si="309"/>
        <v>0</v>
      </c>
      <c r="N279" s="20">
        <f t="shared" si="310"/>
        <v>0</v>
      </c>
      <c r="O279" s="128" t="e">
        <f t="shared" si="311"/>
        <v>#DIV/0!</v>
      </c>
      <c r="P279" s="129"/>
      <c r="Q279" s="20"/>
      <c r="R279" s="20"/>
      <c r="S279" s="140">
        <f t="shared" si="312"/>
        <v>0</v>
      </c>
      <c r="T279" s="132" t="e">
        <f t="shared" si="313"/>
        <v>#DIV/0!</v>
      </c>
      <c r="V279" s="6"/>
      <c r="W279" s="6"/>
      <c r="X279" s="6"/>
      <c r="Y279" s="51"/>
      <c r="Z279" s="6"/>
      <c r="AA279" s="6"/>
      <c r="AB279" s="6"/>
    </row>
    <row r="280" spans="1:28" ht="30" hidden="1" x14ac:dyDescent="0.25">
      <c r="A280" s="135" t="s">
        <v>126</v>
      </c>
      <c r="B280" s="160"/>
      <c r="C280" s="20">
        <f>April!N279+May!N279</f>
        <v>0</v>
      </c>
      <c r="D280" s="20">
        <f t="shared" si="314"/>
        <v>0</v>
      </c>
      <c r="E280" s="20"/>
      <c r="F280" s="7">
        <f>D280+E280</f>
        <v>0</v>
      </c>
      <c r="G280" s="222"/>
      <c r="H280" s="20">
        <f t="shared" si="306"/>
        <v>0</v>
      </c>
      <c r="I280" s="125" t="e">
        <f t="shared" si="307"/>
        <v>#DIV/0!</v>
      </c>
      <c r="J280" s="126"/>
      <c r="K280" s="139"/>
      <c r="L280" s="125" t="e">
        <f t="shared" si="308"/>
        <v>#DIV/0!</v>
      </c>
      <c r="M280" s="20">
        <f t="shared" si="309"/>
        <v>0</v>
      </c>
      <c r="N280" s="20">
        <f t="shared" si="310"/>
        <v>0</v>
      </c>
      <c r="O280" s="128" t="e">
        <f t="shared" si="311"/>
        <v>#DIV/0!</v>
      </c>
      <c r="P280" s="129"/>
      <c r="Q280" s="20"/>
      <c r="R280" s="20"/>
      <c r="S280" s="140">
        <f t="shared" si="312"/>
        <v>0</v>
      </c>
      <c r="T280" s="132" t="e">
        <f t="shared" si="313"/>
        <v>#DIV/0!</v>
      </c>
      <c r="V280" s="12"/>
      <c r="W280" s="12"/>
      <c r="X280" s="12"/>
      <c r="Y280" s="51"/>
      <c r="Z280" s="12"/>
      <c r="AA280" s="12"/>
      <c r="AB280" s="12"/>
    </row>
    <row r="281" spans="1:28" hidden="1" x14ac:dyDescent="0.25">
      <c r="A281" s="135" t="s">
        <v>131</v>
      </c>
      <c r="B281" s="160"/>
      <c r="C281" s="20">
        <f>April!N280+May!N280</f>
        <v>0</v>
      </c>
      <c r="D281" s="20">
        <f t="shared" si="314"/>
        <v>0</v>
      </c>
      <c r="E281" s="20"/>
      <c r="F281" s="7">
        <f>D281+E281</f>
        <v>0</v>
      </c>
      <c r="G281" s="222"/>
      <c r="H281" s="20">
        <f t="shared" ref="H281" si="315">F281-G281</f>
        <v>0</v>
      </c>
      <c r="I281" s="125" t="e">
        <f t="shared" ref="I281" si="316">G281/F281</f>
        <v>#DIV/0!</v>
      </c>
      <c r="J281" s="126"/>
      <c r="K281" s="139"/>
      <c r="L281" s="125" t="e">
        <f t="shared" ref="L281" si="317">(K281+J281)/F281</f>
        <v>#DIV/0!</v>
      </c>
      <c r="M281" s="20">
        <f t="shared" ref="M281" si="318">K281+G281+J281</f>
        <v>0</v>
      </c>
      <c r="N281" s="20">
        <f t="shared" ref="N281" si="319">H281-K281-J281</f>
        <v>0</v>
      </c>
      <c r="O281" s="128" t="e">
        <f t="shared" ref="O281" si="320">M281/F281</f>
        <v>#DIV/0!</v>
      </c>
      <c r="P281" s="129"/>
      <c r="Q281" s="20"/>
      <c r="R281" s="20"/>
      <c r="S281" s="140">
        <f t="shared" ref="S281" si="321">+N281+C281+Q281+R281</f>
        <v>0</v>
      </c>
      <c r="T281" s="132" t="e">
        <f t="shared" ref="T281" si="322">+M281/(Q281+F281+R281+C281)</f>
        <v>#DIV/0!</v>
      </c>
      <c r="V281" s="6"/>
      <c r="W281" s="6"/>
      <c r="X281" s="6"/>
      <c r="Y281" s="51"/>
      <c r="Z281" s="6"/>
      <c r="AA281" s="6"/>
      <c r="AB281" s="6"/>
    </row>
    <row r="282" spans="1:28" hidden="1" x14ac:dyDescent="0.25">
      <c r="A282" s="135"/>
      <c r="B282" s="160"/>
      <c r="C282" s="20"/>
      <c r="D282" s="20"/>
      <c r="E282" s="20"/>
      <c r="F282" s="7"/>
      <c r="G282" s="222"/>
      <c r="H282" s="20"/>
      <c r="I282" s="125"/>
      <c r="J282" s="126"/>
      <c r="K282" s="139"/>
      <c r="L282" s="125"/>
      <c r="M282" s="20"/>
      <c r="N282" s="20"/>
      <c r="O282" s="128"/>
      <c r="P282" s="129"/>
      <c r="Q282" s="20"/>
      <c r="R282" s="20"/>
      <c r="S282" s="140"/>
      <c r="T282" s="132"/>
      <c r="V282" s="6"/>
      <c r="W282" s="6"/>
      <c r="X282" s="6"/>
      <c r="Y282" s="51"/>
      <c r="Z282" s="6"/>
      <c r="AA282" s="6"/>
      <c r="AB282" s="6"/>
    </row>
    <row r="283" spans="1:28" hidden="1" x14ac:dyDescent="0.25">
      <c r="A283" s="135"/>
      <c r="B283" s="160"/>
      <c r="C283" s="20"/>
      <c r="D283" s="20"/>
      <c r="E283" s="20"/>
      <c r="F283" s="7"/>
      <c r="G283" s="222"/>
      <c r="H283" s="20"/>
      <c r="I283" s="125"/>
      <c r="J283" s="126"/>
      <c r="K283" s="139"/>
      <c r="L283" s="125"/>
      <c r="M283" s="20"/>
      <c r="N283" s="20"/>
      <c r="O283" s="128"/>
      <c r="P283" s="129"/>
      <c r="Q283" s="20"/>
      <c r="R283" s="20"/>
      <c r="S283" s="140"/>
      <c r="T283" s="132"/>
      <c r="V283" s="6"/>
      <c r="W283" s="6"/>
      <c r="X283" s="6"/>
      <c r="Y283" s="51"/>
      <c r="Z283" s="6"/>
      <c r="AA283" s="6"/>
      <c r="AB283" s="6"/>
    </row>
    <row r="284" spans="1:28" hidden="1" x14ac:dyDescent="0.25">
      <c r="A284" s="135"/>
      <c r="B284" s="160"/>
      <c r="C284" s="20"/>
      <c r="D284" s="20"/>
      <c r="E284" s="20"/>
      <c r="F284" s="7"/>
      <c r="G284" s="222"/>
      <c r="H284" s="20"/>
      <c r="I284" s="125"/>
      <c r="J284" s="126"/>
      <c r="K284" s="139"/>
      <c r="L284" s="125"/>
      <c r="M284" s="20"/>
      <c r="N284" s="20"/>
      <c r="O284" s="128"/>
      <c r="P284" s="129"/>
      <c r="Q284" s="20"/>
      <c r="R284" s="20"/>
      <c r="S284" s="140"/>
      <c r="T284" s="132"/>
      <c r="V284" s="6"/>
      <c r="W284" s="6"/>
      <c r="X284" s="6"/>
      <c r="Y284" s="51"/>
      <c r="Z284" s="6"/>
      <c r="AA284" s="6"/>
      <c r="AB284" s="6"/>
    </row>
    <row r="285" spans="1:28" hidden="1" x14ac:dyDescent="0.25">
      <c r="A285" s="135"/>
      <c r="B285" s="160"/>
      <c r="C285" s="20"/>
      <c r="D285" s="20"/>
      <c r="E285" s="20"/>
      <c r="F285" s="7"/>
      <c r="G285" s="222"/>
      <c r="H285" s="20"/>
      <c r="I285" s="125"/>
      <c r="J285" s="126"/>
      <c r="K285" s="139"/>
      <c r="L285" s="125"/>
      <c r="M285" s="20"/>
      <c r="N285" s="20"/>
      <c r="O285" s="128"/>
      <c r="P285" s="129"/>
      <c r="Q285" s="20"/>
      <c r="R285" s="20"/>
      <c r="S285" s="140"/>
      <c r="T285" s="132"/>
      <c r="V285" s="6"/>
      <c r="W285" s="6"/>
      <c r="X285" s="6"/>
      <c r="Y285" s="51"/>
      <c r="Z285" s="6"/>
      <c r="AA285" s="6"/>
      <c r="AB285" s="6"/>
    </row>
    <row r="286" spans="1:28" hidden="1" x14ac:dyDescent="0.25">
      <c r="A286" s="135"/>
      <c r="B286" s="160"/>
      <c r="C286" s="20"/>
      <c r="D286" s="20"/>
      <c r="E286" s="20"/>
      <c r="F286" s="7"/>
      <c r="G286" s="222"/>
      <c r="H286" s="20"/>
      <c r="I286" s="125"/>
      <c r="J286" s="126"/>
      <c r="K286" s="139"/>
      <c r="L286" s="125"/>
      <c r="M286" s="20"/>
      <c r="N286" s="20"/>
      <c r="O286" s="128"/>
      <c r="P286" s="129"/>
      <c r="Q286" s="20"/>
      <c r="R286" s="20"/>
      <c r="S286" s="140"/>
      <c r="T286" s="132"/>
      <c r="V286" s="6"/>
      <c r="W286" s="6"/>
      <c r="X286" s="6"/>
      <c r="Y286" s="51"/>
      <c r="Z286" s="6"/>
      <c r="AA286" s="6"/>
      <c r="AB286" s="6"/>
    </row>
    <row r="287" spans="1:28" hidden="1" x14ac:dyDescent="0.25">
      <c r="A287" s="135"/>
      <c r="B287" s="160"/>
      <c r="C287" s="20"/>
      <c r="D287" s="20"/>
      <c r="E287" s="20"/>
      <c r="F287" s="7"/>
      <c r="G287" s="222"/>
      <c r="H287" s="20"/>
      <c r="I287" s="125"/>
      <c r="J287" s="126"/>
      <c r="K287" s="139"/>
      <c r="L287" s="125"/>
      <c r="M287" s="20"/>
      <c r="N287" s="20"/>
      <c r="O287" s="128"/>
      <c r="P287" s="129"/>
      <c r="Q287" s="20"/>
      <c r="R287" s="20"/>
      <c r="S287" s="140"/>
      <c r="T287" s="132"/>
      <c r="V287" s="6"/>
      <c r="W287" s="6"/>
      <c r="X287" s="6"/>
      <c r="Y287" s="51"/>
      <c r="Z287" s="6"/>
      <c r="AA287" s="6"/>
      <c r="AB287" s="6"/>
    </row>
    <row r="288" spans="1:28" hidden="1" x14ac:dyDescent="0.25">
      <c r="A288" s="135"/>
      <c r="B288" s="160"/>
      <c r="C288" s="20"/>
      <c r="D288" s="20"/>
      <c r="E288" s="20"/>
      <c r="F288" s="7"/>
      <c r="G288" s="222"/>
      <c r="H288" s="20"/>
      <c r="I288" s="125"/>
      <c r="J288" s="126"/>
      <c r="K288" s="139"/>
      <c r="L288" s="125"/>
      <c r="M288" s="20"/>
      <c r="N288" s="20"/>
      <c r="O288" s="128"/>
      <c r="P288" s="129"/>
      <c r="Q288" s="20"/>
      <c r="R288" s="20"/>
      <c r="S288" s="140"/>
      <c r="T288" s="132"/>
      <c r="V288" s="6"/>
      <c r="W288" s="6"/>
      <c r="X288" s="6"/>
      <c r="Y288" s="51"/>
      <c r="Z288" s="6"/>
      <c r="AA288" s="6"/>
      <c r="AB288" s="6"/>
    </row>
    <row r="289" spans="1:28" hidden="1" x14ac:dyDescent="0.25">
      <c r="A289" s="135"/>
      <c r="B289" s="160"/>
      <c r="C289" s="20"/>
      <c r="D289" s="20"/>
      <c r="E289" s="20"/>
      <c r="F289" s="7"/>
      <c r="G289" s="222"/>
      <c r="H289" s="20"/>
      <c r="I289" s="125"/>
      <c r="J289" s="126"/>
      <c r="K289" s="139"/>
      <c r="L289" s="125"/>
      <c r="M289" s="20"/>
      <c r="N289" s="20"/>
      <c r="O289" s="128"/>
      <c r="P289" s="129"/>
      <c r="Q289" s="20"/>
      <c r="R289" s="20"/>
      <c r="S289" s="140"/>
      <c r="T289" s="132"/>
      <c r="V289" s="51"/>
      <c r="W289" s="51"/>
      <c r="X289" s="51"/>
      <c r="Y289" s="51"/>
      <c r="Z289" s="51"/>
      <c r="AA289" s="51"/>
      <c r="AB289" s="51"/>
    </row>
    <row r="290" spans="1:28" hidden="1" x14ac:dyDescent="0.25">
      <c r="A290" s="135"/>
      <c r="B290" s="160"/>
      <c r="C290" s="20"/>
      <c r="D290" s="20"/>
      <c r="E290" s="20"/>
      <c r="F290" s="7"/>
      <c r="G290" s="222"/>
      <c r="H290" s="20"/>
      <c r="I290" s="125"/>
      <c r="J290" s="126"/>
      <c r="K290" s="139"/>
      <c r="L290" s="125"/>
      <c r="M290" s="20"/>
      <c r="N290" s="20"/>
      <c r="O290" s="128"/>
      <c r="P290" s="129"/>
      <c r="Q290" s="20"/>
      <c r="R290" s="20"/>
      <c r="S290" s="140"/>
      <c r="T290" s="132"/>
      <c r="V290" s="51"/>
      <c r="W290" s="51"/>
      <c r="X290" s="51"/>
      <c r="Y290" s="51"/>
      <c r="Z290" s="51"/>
      <c r="AA290" s="51"/>
      <c r="AB290" s="51"/>
    </row>
    <row r="291" spans="1:28" hidden="1" x14ac:dyDescent="0.25">
      <c r="A291" s="135"/>
      <c r="B291" s="160"/>
      <c r="C291" s="20"/>
      <c r="D291" s="20"/>
      <c r="E291" s="20"/>
      <c r="F291" s="7"/>
      <c r="G291" s="222"/>
      <c r="H291" s="20"/>
      <c r="I291" s="125"/>
      <c r="J291" s="126"/>
      <c r="K291" s="139"/>
      <c r="L291" s="125"/>
      <c r="M291" s="20"/>
      <c r="N291" s="20"/>
      <c r="O291" s="128"/>
      <c r="P291" s="129"/>
      <c r="Q291" s="20"/>
      <c r="R291" s="20"/>
      <c r="S291" s="140"/>
      <c r="T291" s="132"/>
      <c r="V291" s="51"/>
      <c r="W291" s="51"/>
      <c r="X291" s="51"/>
      <c r="Y291" s="51"/>
      <c r="Z291" s="51"/>
      <c r="AA291" s="51"/>
      <c r="AB291" s="51"/>
    </row>
    <row r="292" spans="1:28" hidden="1" x14ac:dyDescent="0.25">
      <c r="A292" s="135"/>
      <c r="B292" s="160"/>
      <c r="C292" s="20"/>
      <c r="D292" s="20"/>
      <c r="E292" s="20"/>
      <c r="F292" s="7"/>
      <c r="G292" s="222"/>
      <c r="H292" s="20"/>
      <c r="I292" s="125"/>
      <c r="J292" s="126"/>
      <c r="K292" s="139"/>
      <c r="L292" s="125"/>
      <c r="M292" s="20"/>
      <c r="N292" s="20"/>
      <c r="O292" s="128"/>
      <c r="P292" s="129"/>
      <c r="Q292" s="20"/>
      <c r="R292" s="20"/>
      <c r="S292" s="140"/>
      <c r="T292" s="132"/>
      <c r="V292" s="51"/>
      <c r="W292" s="51"/>
      <c r="X292" s="51"/>
      <c r="Y292" s="51"/>
      <c r="Z292" s="51"/>
      <c r="AA292" s="51"/>
      <c r="AB292" s="51"/>
    </row>
    <row r="293" spans="1:28" hidden="1" x14ac:dyDescent="0.25">
      <c r="A293" s="135"/>
      <c r="B293" s="160"/>
      <c r="C293" s="20"/>
      <c r="D293" s="20"/>
      <c r="E293" s="20"/>
      <c r="F293" s="7"/>
      <c r="G293" s="222"/>
      <c r="H293" s="20"/>
      <c r="I293" s="125"/>
      <c r="J293" s="126"/>
      <c r="K293" s="139"/>
      <c r="L293" s="125"/>
      <c r="M293" s="20"/>
      <c r="N293" s="20"/>
      <c r="O293" s="128"/>
      <c r="P293" s="129"/>
      <c r="Q293" s="20"/>
      <c r="R293" s="20"/>
      <c r="S293" s="140"/>
      <c r="T293" s="132"/>
      <c r="V293" s="6"/>
      <c r="W293" s="6"/>
      <c r="X293" s="6"/>
      <c r="Y293" s="51"/>
      <c r="Z293" s="6"/>
      <c r="AA293" s="6"/>
      <c r="AB293" s="6"/>
    </row>
    <row r="294" spans="1:28" hidden="1" x14ac:dyDescent="0.25">
      <c r="A294" s="135"/>
      <c r="B294" s="160"/>
      <c r="C294" s="20"/>
      <c r="D294" s="20"/>
      <c r="E294" s="20"/>
      <c r="F294" s="7"/>
      <c r="G294" s="222"/>
      <c r="H294" s="20"/>
      <c r="I294" s="125"/>
      <c r="J294" s="126"/>
      <c r="K294" s="139"/>
      <c r="L294" s="125"/>
      <c r="M294" s="20"/>
      <c r="N294" s="20"/>
      <c r="O294" s="128"/>
      <c r="P294" s="129"/>
      <c r="Q294" s="20"/>
      <c r="R294" s="20"/>
      <c r="S294" s="140"/>
      <c r="T294" s="132"/>
      <c r="V294" s="6"/>
      <c r="W294" s="6"/>
      <c r="X294" s="6"/>
      <c r="Y294" s="51"/>
      <c r="Z294" s="6"/>
      <c r="AA294" s="6"/>
      <c r="AB294" s="6"/>
    </row>
    <row r="295" spans="1:28" hidden="1" x14ac:dyDescent="0.25">
      <c r="A295" s="135"/>
      <c r="B295" s="160"/>
      <c r="C295" s="20"/>
      <c r="D295" s="20"/>
      <c r="E295" s="20"/>
      <c r="F295" s="7"/>
      <c r="G295" s="222"/>
      <c r="H295" s="20"/>
      <c r="I295" s="125"/>
      <c r="J295" s="126"/>
      <c r="K295" s="139"/>
      <c r="L295" s="125"/>
      <c r="M295" s="20"/>
      <c r="N295" s="20"/>
      <c r="O295" s="128"/>
      <c r="P295" s="129"/>
      <c r="Q295" s="20"/>
      <c r="R295" s="20"/>
      <c r="S295" s="140"/>
      <c r="T295" s="132"/>
      <c r="V295" s="6"/>
      <c r="W295" s="6"/>
      <c r="X295" s="6"/>
      <c r="Y295" s="51"/>
      <c r="Z295" s="6"/>
      <c r="AA295" s="6"/>
      <c r="AB295" s="6"/>
    </row>
    <row r="296" spans="1:28" hidden="1" x14ac:dyDescent="0.25">
      <c r="A296" s="135"/>
      <c r="B296" s="160"/>
      <c r="C296" s="20"/>
      <c r="D296" s="20"/>
      <c r="E296" s="20"/>
      <c r="F296" s="7"/>
      <c r="G296" s="222"/>
      <c r="H296" s="20"/>
      <c r="I296" s="125"/>
      <c r="J296" s="126"/>
      <c r="K296" s="139"/>
      <c r="L296" s="125"/>
      <c r="M296" s="20"/>
      <c r="N296" s="20"/>
      <c r="O296" s="128"/>
      <c r="P296" s="129"/>
      <c r="Q296" s="20"/>
      <c r="R296" s="20"/>
      <c r="S296" s="140"/>
      <c r="T296" s="132"/>
      <c r="V296" s="6"/>
      <c r="W296" s="6"/>
      <c r="X296" s="6"/>
      <c r="Y296" s="51"/>
      <c r="Z296" s="6"/>
      <c r="AA296" s="6"/>
      <c r="AB296" s="6"/>
    </row>
    <row r="297" spans="1:28" hidden="1" x14ac:dyDescent="0.25">
      <c r="A297" s="135"/>
      <c r="B297" s="160"/>
      <c r="C297" s="20"/>
      <c r="D297" s="20"/>
      <c r="E297" s="20"/>
      <c r="F297" s="7"/>
      <c r="G297" s="222"/>
      <c r="H297" s="20"/>
      <c r="I297" s="125"/>
      <c r="J297" s="126"/>
      <c r="K297" s="139"/>
      <c r="L297" s="125"/>
      <c r="M297" s="20"/>
      <c r="N297" s="20"/>
      <c r="O297" s="128"/>
      <c r="P297" s="129"/>
      <c r="Q297" s="20"/>
      <c r="R297" s="20"/>
      <c r="S297" s="140"/>
      <c r="T297" s="132"/>
      <c r="V297" s="6"/>
      <c r="W297" s="6"/>
      <c r="X297" s="6"/>
      <c r="Y297" s="51"/>
      <c r="Z297" s="6"/>
      <c r="AA297" s="6"/>
      <c r="AB297" s="6"/>
    </row>
    <row r="298" spans="1:28" hidden="1" x14ac:dyDescent="0.25">
      <c r="A298" s="135"/>
      <c r="B298" s="160"/>
      <c r="C298" s="20"/>
      <c r="D298" s="20"/>
      <c r="E298" s="20"/>
      <c r="F298" s="7"/>
      <c r="G298" s="222"/>
      <c r="H298" s="20"/>
      <c r="I298" s="125"/>
      <c r="J298" s="126"/>
      <c r="K298" s="139"/>
      <c r="L298" s="125"/>
      <c r="M298" s="20"/>
      <c r="N298" s="20"/>
      <c r="O298" s="128"/>
      <c r="P298" s="129"/>
      <c r="Q298" s="20"/>
      <c r="R298" s="20"/>
      <c r="S298" s="140"/>
      <c r="T298" s="132"/>
      <c r="V298" s="6"/>
      <c r="W298" s="6"/>
      <c r="X298" s="6"/>
      <c r="Y298" s="51"/>
      <c r="Z298" s="6"/>
      <c r="AA298" s="6"/>
      <c r="AB298" s="6"/>
    </row>
    <row r="299" spans="1:28" hidden="1" x14ac:dyDescent="0.25">
      <c r="A299" s="135"/>
      <c r="B299" s="160"/>
      <c r="C299" s="20"/>
      <c r="D299" s="20"/>
      <c r="E299" s="20"/>
      <c r="F299" s="7"/>
      <c r="G299" s="222"/>
      <c r="H299" s="20"/>
      <c r="I299" s="125"/>
      <c r="J299" s="126"/>
      <c r="K299" s="139"/>
      <c r="L299" s="125"/>
      <c r="M299" s="20"/>
      <c r="N299" s="20"/>
      <c r="O299" s="128"/>
      <c r="P299" s="129"/>
      <c r="Q299" s="20"/>
      <c r="R299" s="20"/>
      <c r="S299" s="140"/>
      <c r="T299" s="132"/>
      <c r="V299" s="6"/>
      <c r="W299" s="6"/>
      <c r="X299" s="6"/>
      <c r="Y299" s="51"/>
      <c r="Z299" s="6"/>
      <c r="AA299" s="6"/>
      <c r="AB299" s="6"/>
    </row>
    <row r="300" spans="1:28" hidden="1" x14ac:dyDescent="0.25">
      <c r="A300" s="135"/>
      <c r="B300" s="160"/>
      <c r="C300" s="20"/>
      <c r="D300" s="20"/>
      <c r="E300" s="20"/>
      <c r="F300" s="7"/>
      <c r="G300" s="222"/>
      <c r="H300" s="20"/>
      <c r="I300" s="125"/>
      <c r="J300" s="126"/>
      <c r="K300" s="139"/>
      <c r="L300" s="125"/>
      <c r="M300" s="20"/>
      <c r="N300" s="20"/>
      <c r="O300" s="128"/>
      <c r="P300" s="129"/>
      <c r="Q300" s="20"/>
      <c r="R300" s="20"/>
      <c r="S300" s="140"/>
      <c r="T300" s="132"/>
      <c r="V300" s="6"/>
      <c r="W300" s="6"/>
      <c r="X300" s="6"/>
      <c r="Y300" s="51"/>
      <c r="Z300" s="6"/>
      <c r="AA300" s="6"/>
      <c r="AB300" s="6"/>
    </row>
    <row r="301" spans="1:28" hidden="1" x14ac:dyDescent="0.25">
      <c r="A301" s="135"/>
      <c r="B301" s="160"/>
      <c r="C301" s="20"/>
      <c r="D301" s="20"/>
      <c r="E301" s="20"/>
      <c r="F301" s="7"/>
      <c r="G301" s="222"/>
      <c r="H301" s="20"/>
      <c r="I301" s="125"/>
      <c r="J301" s="126"/>
      <c r="K301" s="139"/>
      <c r="L301" s="125"/>
      <c r="M301" s="20"/>
      <c r="N301" s="20"/>
      <c r="O301" s="128"/>
      <c r="P301" s="129"/>
      <c r="Q301" s="20"/>
      <c r="R301" s="20"/>
      <c r="S301" s="140"/>
      <c r="T301" s="132"/>
      <c r="V301" s="6"/>
      <c r="W301" s="6"/>
      <c r="X301" s="6"/>
      <c r="Y301" s="51"/>
      <c r="Z301" s="6"/>
      <c r="AA301" s="6"/>
      <c r="AB301" s="6"/>
    </row>
    <row r="302" spans="1:28" hidden="1" x14ac:dyDescent="0.25">
      <c r="A302" s="135"/>
      <c r="B302" s="160"/>
      <c r="C302" s="20"/>
      <c r="D302" s="20"/>
      <c r="E302" s="20"/>
      <c r="F302" s="7"/>
      <c r="G302" s="222"/>
      <c r="H302" s="20"/>
      <c r="I302" s="125"/>
      <c r="J302" s="126"/>
      <c r="K302" s="139"/>
      <c r="L302" s="125"/>
      <c r="M302" s="20"/>
      <c r="N302" s="20"/>
      <c r="O302" s="128"/>
      <c r="P302" s="129"/>
      <c r="Q302" s="20"/>
      <c r="R302" s="20"/>
      <c r="S302" s="140"/>
      <c r="T302" s="132"/>
      <c r="V302" s="6"/>
      <c r="W302" s="6"/>
      <c r="X302" s="6"/>
      <c r="Y302" s="51"/>
      <c r="Z302" s="6"/>
      <c r="AA302" s="6"/>
      <c r="AB302" s="6"/>
    </row>
    <row r="303" spans="1:28" hidden="1" x14ac:dyDescent="0.25">
      <c r="A303" s="135"/>
      <c r="B303" s="160"/>
      <c r="C303" s="20"/>
      <c r="D303" s="20"/>
      <c r="E303" s="20"/>
      <c r="F303" s="7"/>
      <c r="G303" s="222"/>
      <c r="H303" s="20"/>
      <c r="I303" s="125"/>
      <c r="J303" s="126"/>
      <c r="K303" s="139"/>
      <c r="L303" s="125"/>
      <c r="M303" s="20"/>
      <c r="N303" s="20"/>
      <c r="O303" s="128"/>
      <c r="P303" s="129"/>
      <c r="Q303" s="20"/>
      <c r="R303" s="20"/>
      <c r="S303" s="140"/>
      <c r="T303" s="132"/>
      <c r="V303" s="6"/>
      <c r="W303" s="6"/>
      <c r="X303" s="6"/>
      <c r="Y303" s="51"/>
      <c r="Z303" s="6"/>
      <c r="AA303" s="6"/>
      <c r="AB303" s="6"/>
    </row>
    <row r="304" spans="1:28" hidden="1" x14ac:dyDescent="0.25">
      <c r="A304" s="135"/>
      <c r="B304" s="160"/>
      <c r="C304" s="20"/>
      <c r="D304" s="20"/>
      <c r="E304" s="20"/>
      <c r="F304" s="7"/>
      <c r="G304" s="222"/>
      <c r="H304" s="20"/>
      <c r="I304" s="125"/>
      <c r="J304" s="126"/>
      <c r="K304" s="139"/>
      <c r="L304" s="125"/>
      <c r="M304" s="20"/>
      <c r="N304" s="20"/>
      <c r="O304" s="128"/>
      <c r="P304" s="129"/>
      <c r="Q304" s="20"/>
      <c r="R304" s="20"/>
      <c r="S304" s="140"/>
      <c r="T304" s="132"/>
      <c r="V304" s="6"/>
      <c r="W304" s="6"/>
      <c r="X304" s="6"/>
      <c r="Y304" s="51"/>
      <c r="Z304" s="6"/>
      <c r="AA304" s="6"/>
      <c r="AB304" s="6"/>
    </row>
    <row r="305" spans="1:28" hidden="1" x14ac:dyDescent="0.25">
      <c r="A305" s="135"/>
      <c r="B305" s="160"/>
      <c r="C305" s="20"/>
      <c r="D305" s="20"/>
      <c r="E305" s="20"/>
      <c r="F305" s="7"/>
      <c r="G305" s="222"/>
      <c r="H305" s="20"/>
      <c r="I305" s="125"/>
      <c r="J305" s="126"/>
      <c r="K305" s="139"/>
      <c r="L305" s="125"/>
      <c r="M305" s="20"/>
      <c r="N305" s="20"/>
      <c r="O305" s="128"/>
      <c r="P305" s="129"/>
      <c r="Q305" s="20"/>
      <c r="R305" s="20"/>
      <c r="S305" s="140"/>
      <c r="T305" s="132"/>
      <c r="V305" s="6"/>
      <c r="W305" s="6"/>
      <c r="X305" s="6"/>
      <c r="Y305" s="51"/>
      <c r="Z305" s="6"/>
      <c r="AA305" s="6"/>
      <c r="AB305" s="6"/>
    </row>
    <row r="306" spans="1:28" hidden="1" x14ac:dyDescent="0.25">
      <c r="A306" s="135"/>
      <c r="B306" s="160"/>
      <c r="C306" s="20"/>
      <c r="D306" s="20"/>
      <c r="E306" s="20"/>
      <c r="F306" s="7"/>
      <c r="G306" s="222"/>
      <c r="H306" s="20"/>
      <c r="I306" s="125"/>
      <c r="J306" s="126"/>
      <c r="K306" s="139"/>
      <c r="L306" s="125"/>
      <c r="M306" s="20"/>
      <c r="N306" s="20"/>
      <c r="O306" s="128"/>
      <c r="P306" s="129"/>
      <c r="Q306" s="20"/>
      <c r="R306" s="20"/>
      <c r="S306" s="140"/>
      <c r="T306" s="132"/>
      <c r="V306" s="6"/>
      <c r="W306" s="6"/>
      <c r="X306" s="6"/>
      <c r="Y306" s="51"/>
      <c r="Z306" s="6"/>
      <c r="AA306" s="6"/>
      <c r="AB306" s="6"/>
    </row>
    <row r="307" spans="1:28" hidden="1" x14ac:dyDescent="0.25">
      <c r="A307" s="135"/>
      <c r="B307" s="160"/>
      <c r="C307" s="20"/>
      <c r="D307" s="20"/>
      <c r="E307" s="20"/>
      <c r="F307" s="7"/>
      <c r="G307" s="222"/>
      <c r="H307" s="20"/>
      <c r="I307" s="125"/>
      <c r="J307" s="126"/>
      <c r="K307" s="139"/>
      <c r="L307" s="125"/>
      <c r="M307" s="20"/>
      <c r="N307" s="20"/>
      <c r="O307" s="128"/>
      <c r="P307" s="129"/>
      <c r="Q307" s="20"/>
      <c r="R307" s="20"/>
      <c r="S307" s="140"/>
      <c r="T307" s="132"/>
      <c r="V307" s="6"/>
      <c r="W307" s="6"/>
      <c r="X307" s="6"/>
      <c r="Y307" s="51"/>
      <c r="Z307" s="6"/>
      <c r="AA307" s="6"/>
      <c r="AB307" s="6"/>
    </row>
    <row r="308" spans="1:28" hidden="1" x14ac:dyDescent="0.25">
      <c r="A308" s="135"/>
      <c r="B308" s="160"/>
      <c r="C308" s="20"/>
      <c r="D308" s="20"/>
      <c r="E308" s="20"/>
      <c r="F308" s="7"/>
      <c r="G308" s="222"/>
      <c r="H308" s="20"/>
      <c r="I308" s="125"/>
      <c r="J308" s="126"/>
      <c r="K308" s="139"/>
      <c r="L308" s="125"/>
      <c r="M308" s="20"/>
      <c r="N308" s="20"/>
      <c r="O308" s="128"/>
      <c r="P308" s="129"/>
      <c r="Q308" s="20"/>
      <c r="R308" s="20"/>
      <c r="S308" s="140"/>
      <c r="T308" s="132"/>
      <c r="V308" s="6"/>
      <c r="W308" s="6"/>
      <c r="X308" s="6"/>
      <c r="Y308" s="51"/>
      <c r="Z308" s="6"/>
      <c r="AA308" s="6"/>
      <c r="AB308" s="6"/>
    </row>
    <row r="309" spans="1:28" hidden="1" x14ac:dyDescent="0.25">
      <c r="A309" s="135"/>
      <c r="B309" s="160"/>
      <c r="C309" s="20"/>
      <c r="D309" s="20"/>
      <c r="E309" s="20"/>
      <c r="F309" s="7"/>
      <c r="G309" s="222"/>
      <c r="H309" s="20"/>
      <c r="I309" s="125"/>
      <c r="J309" s="126"/>
      <c r="K309" s="139"/>
      <c r="L309" s="125"/>
      <c r="M309" s="20"/>
      <c r="N309" s="20"/>
      <c r="O309" s="128"/>
      <c r="P309" s="129"/>
      <c r="Q309" s="20"/>
      <c r="R309" s="20"/>
      <c r="S309" s="140"/>
      <c r="T309" s="132"/>
      <c r="V309" s="6"/>
      <c r="W309" s="6"/>
      <c r="X309" s="6"/>
      <c r="Y309" s="51"/>
      <c r="Z309" s="6"/>
      <c r="AA309" s="6"/>
      <c r="AB309" s="6"/>
    </row>
    <row r="310" spans="1:28" hidden="1" x14ac:dyDescent="0.25">
      <c r="A310" s="135"/>
      <c r="B310" s="160"/>
      <c r="C310" s="20"/>
      <c r="D310" s="20"/>
      <c r="E310" s="20"/>
      <c r="F310" s="7"/>
      <c r="G310" s="222"/>
      <c r="H310" s="20"/>
      <c r="I310" s="125"/>
      <c r="J310" s="126"/>
      <c r="K310" s="139"/>
      <c r="L310" s="125"/>
      <c r="M310" s="20"/>
      <c r="N310" s="20"/>
      <c r="O310" s="128"/>
      <c r="P310" s="129"/>
      <c r="Q310" s="20"/>
      <c r="R310" s="20"/>
      <c r="S310" s="140"/>
      <c r="T310" s="132"/>
      <c r="V310" s="6"/>
      <c r="W310" s="6"/>
      <c r="X310" s="6"/>
      <c r="Y310" s="51"/>
      <c r="Z310" s="6"/>
      <c r="AA310" s="6"/>
      <c r="AB310" s="6"/>
    </row>
    <row r="311" spans="1:28" hidden="1" x14ac:dyDescent="0.25">
      <c r="A311" s="135"/>
      <c r="B311" s="160"/>
      <c r="C311" s="20"/>
      <c r="D311" s="20"/>
      <c r="E311" s="20"/>
      <c r="F311" s="7"/>
      <c r="G311" s="222"/>
      <c r="H311" s="20"/>
      <c r="I311" s="125"/>
      <c r="J311" s="126"/>
      <c r="K311" s="139"/>
      <c r="L311" s="125"/>
      <c r="M311" s="20"/>
      <c r="N311" s="20"/>
      <c r="O311" s="128"/>
      <c r="P311" s="129"/>
      <c r="Q311" s="20"/>
      <c r="R311" s="20"/>
      <c r="S311" s="140"/>
      <c r="T311" s="132"/>
      <c r="V311" s="6"/>
      <c r="W311" s="6"/>
      <c r="X311" s="6"/>
      <c r="Y311" s="51"/>
      <c r="Z311" s="6"/>
      <c r="AA311" s="6"/>
      <c r="AB311" s="6"/>
    </row>
    <row r="312" spans="1:28" hidden="1" x14ac:dyDescent="0.25">
      <c r="A312" s="135"/>
      <c r="B312" s="160"/>
      <c r="C312" s="20"/>
      <c r="D312" s="20"/>
      <c r="E312" s="20"/>
      <c r="F312" s="7"/>
      <c r="G312" s="222"/>
      <c r="H312" s="20"/>
      <c r="I312" s="125"/>
      <c r="J312" s="126"/>
      <c r="K312" s="139"/>
      <c r="L312" s="125"/>
      <c r="M312" s="20"/>
      <c r="N312" s="20"/>
      <c r="O312" s="128"/>
      <c r="P312" s="129"/>
      <c r="Q312" s="20"/>
      <c r="R312" s="20"/>
      <c r="S312" s="140"/>
      <c r="T312" s="132"/>
      <c r="V312" s="6"/>
      <c r="W312" s="6"/>
      <c r="X312" s="6"/>
      <c r="Y312" s="51"/>
      <c r="Z312" s="6"/>
      <c r="AA312" s="6"/>
      <c r="AB312" s="6"/>
    </row>
    <row r="313" spans="1:28" hidden="1" x14ac:dyDescent="0.25">
      <c r="A313" s="135"/>
      <c r="B313" s="160"/>
      <c r="C313" s="20"/>
      <c r="D313" s="20"/>
      <c r="E313" s="20"/>
      <c r="F313" s="7"/>
      <c r="G313" s="222"/>
      <c r="H313" s="20"/>
      <c r="I313" s="125"/>
      <c r="J313" s="126"/>
      <c r="K313" s="139"/>
      <c r="L313" s="125"/>
      <c r="M313" s="20"/>
      <c r="N313" s="20"/>
      <c r="O313" s="128"/>
      <c r="P313" s="129"/>
      <c r="Q313" s="20"/>
      <c r="R313" s="20"/>
      <c r="S313" s="140"/>
      <c r="T313" s="132"/>
      <c r="V313" s="6"/>
      <c r="W313" s="6"/>
      <c r="X313" s="6"/>
      <c r="Y313" s="51"/>
      <c r="Z313" s="6"/>
      <c r="AA313" s="6"/>
      <c r="AB313" s="6"/>
    </row>
    <row r="314" spans="1:28" hidden="1" x14ac:dyDescent="0.25">
      <c r="A314" s="135"/>
      <c r="B314" s="160"/>
      <c r="C314" s="20"/>
      <c r="D314" s="20"/>
      <c r="E314" s="20"/>
      <c r="F314" s="7"/>
      <c r="G314" s="222"/>
      <c r="H314" s="20"/>
      <c r="I314" s="125"/>
      <c r="J314" s="126"/>
      <c r="K314" s="139"/>
      <c r="L314" s="125"/>
      <c r="M314" s="20"/>
      <c r="N314" s="20"/>
      <c r="O314" s="128"/>
      <c r="P314" s="129"/>
      <c r="Q314" s="20"/>
      <c r="R314" s="20"/>
      <c r="S314" s="140"/>
      <c r="T314" s="132"/>
      <c r="V314" s="6"/>
      <c r="W314" s="6"/>
      <c r="X314" s="6"/>
      <c r="Y314" s="51"/>
      <c r="Z314" s="6"/>
      <c r="AA314" s="6"/>
      <c r="AB314" s="6"/>
    </row>
    <row r="315" spans="1:28" hidden="1" x14ac:dyDescent="0.25">
      <c r="A315" s="135"/>
      <c r="B315" s="160"/>
      <c r="C315" s="20"/>
      <c r="D315" s="20"/>
      <c r="E315" s="20"/>
      <c r="F315" s="7"/>
      <c r="G315" s="222"/>
      <c r="H315" s="20"/>
      <c r="I315" s="125"/>
      <c r="J315" s="126"/>
      <c r="K315" s="139"/>
      <c r="L315" s="125"/>
      <c r="M315" s="20"/>
      <c r="N315" s="20"/>
      <c r="O315" s="128"/>
      <c r="P315" s="129"/>
      <c r="Q315" s="20"/>
      <c r="R315" s="20"/>
      <c r="S315" s="140"/>
      <c r="T315" s="132"/>
      <c r="V315" s="6"/>
      <c r="W315" s="6"/>
      <c r="X315" s="6"/>
      <c r="Y315" s="51"/>
      <c r="Z315" s="6"/>
      <c r="AA315" s="6"/>
      <c r="AB315" s="6"/>
    </row>
    <row r="316" spans="1:28" hidden="1" x14ac:dyDescent="0.25">
      <c r="A316" s="135"/>
      <c r="B316" s="160"/>
      <c r="C316" s="20"/>
      <c r="D316" s="20"/>
      <c r="E316" s="20"/>
      <c r="F316" s="7"/>
      <c r="G316" s="222"/>
      <c r="H316" s="20"/>
      <c r="I316" s="125"/>
      <c r="J316" s="126"/>
      <c r="K316" s="139"/>
      <c r="L316" s="125"/>
      <c r="M316" s="20"/>
      <c r="N316" s="20"/>
      <c r="O316" s="128"/>
      <c r="P316" s="129"/>
      <c r="Q316" s="20"/>
      <c r="R316" s="20"/>
      <c r="S316" s="140"/>
      <c r="T316" s="132"/>
      <c r="V316" s="6"/>
      <c r="W316" s="6"/>
      <c r="X316" s="6"/>
      <c r="Y316" s="51"/>
      <c r="Z316" s="6"/>
      <c r="AA316" s="6"/>
      <c r="AB316" s="6"/>
    </row>
    <row r="317" spans="1:28" hidden="1" x14ac:dyDescent="0.25">
      <c r="A317" s="135"/>
      <c r="B317" s="160"/>
      <c r="C317" s="20"/>
      <c r="D317" s="20"/>
      <c r="E317" s="20"/>
      <c r="F317" s="7"/>
      <c r="G317" s="222"/>
      <c r="H317" s="20"/>
      <c r="I317" s="125"/>
      <c r="J317" s="126"/>
      <c r="K317" s="139"/>
      <c r="L317" s="125"/>
      <c r="M317" s="20"/>
      <c r="N317" s="20"/>
      <c r="O317" s="128"/>
      <c r="P317" s="129"/>
      <c r="Q317" s="20"/>
      <c r="R317" s="20"/>
      <c r="S317" s="140"/>
      <c r="T317" s="132"/>
      <c r="V317" s="6"/>
      <c r="W317" s="6"/>
      <c r="X317" s="6"/>
      <c r="Y317" s="51"/>
      <c r="Z317" s="6"/>
      <c r="AA317" s="6"/>
      <c r="AB317" s="6"/>
    </row>
    <row r="318" spans="1:28" hidden="1" x14ac:dyDescent="0.25">
      <c r="A318" s="135"/>
      <c r="B318" s="160"/>
      <c r="C318" s="20"/>
      <c r="D318" s="20"/>
      <c r="E318" s="20"/>
      <c r="F318" s="7"/>
      <c r="G318" s="222"/>
      <c r="H318" s="20"/>
      <c r="I318" s="125"/>
      <c r="J318" s="126"/>
      <c r="K318" s="139"/>
      <c r="L318" s="125"/>
      <c r="M318" s="20"/>
      <c r="N318" s="20"/>
      <c r="O318" s="128"/>
      <c r="P318" s="129"/>
      <c r="Q318" s="20"/>
      <c r="R318" s="20"/>
      <c r="S318" s="140"/>
      <c r="T318" s="132"/>
      <c r="V318" s="6"/>
      <c r="W318" s="6"/>
      <c r="X318" s="6"/>
      <c r="Y318" s="51"/>
      <c r="Z318" s="6"/>
      <c r="AA318" s="6"/>
      <c r="AB318" s="6"/>
    </row>
    <row r="319" spans="1:28" hidden="1" x14ac:dyDescent="0.25">
      <c r="A319" s="135"/>
      <c r="B319" s="160"/>
      <c r="C319" s="20"/>
      <c r="D319" s="20"/>
      <c r="E319" s="20"/>
      <c r="F319" s="7"/>
      <c r="G319" s="222"/>
      <c r="H319" s="20"/>
      <c r="I319" s="125"/>
      <c r="J319" s="126"/>
      <c r="K319" s="139"/>
      <c r="L319" s="125"/>
      <c r="M319" s="20"/>
      <c r="N319" s="20"/>
      <c r="O319" s="128"/>
      <c r="P319" s="129"/>
      <c r="Q319" s="20"/>
      <c r="R319" s="20"/>
      <c r="S319" s="140"/>
      <c r="T319" s="132"/>
      <c r="V319" s="6"/>
      <c r="W319" s="6"/>
      <c r="X319" s="6"/>
      <c r="Y319" s="51"/>
      <c r="Z319" s="6"/>
      <c r="AA319" s="6"/>
      <c r="AB319" s="6"/>
    </row>
    <row r="320" spans="1:28" hidden="1" x14ac:dyDescent="0.25">
      <c r="A320" s="135"/>
      <c r="B320" s="160"/>
      <c r="C320" s="20"/>
      <c r="D320" s="20"/>
      <c r="E320" s="20"/>
      <c r="F320" s="7"/>
      <c r="G320" s="222"/>
      <c r="H320" s="20"/>
      <c r="I320" s="125"/>
      <c r="J320" s="126"/>
      <c r="K320" s="139"/>
      <c r="L320" s="125"/>
      <c r="M320" s="20"/>
      <c r="N320" s="20"/>
      <c r="O320" s="128"/>
      <c r="P320" s="129"/>
      <c r="Q320" s="20"/>
      <c r="R320" s="20"/>
      <c r="S320" s="140"/>
      <c r="T320" s="132"/>
      <c r="V320" s="6"/>
      <c r="W320" s="6"/>
      <c r="X320" s="6"/>
      <c r="Y320" s="51"/>
      <c r="Z320" s="6"/>
      <c r="AA320" s="6"/>
      <c r="AB320" s="6"/>
    </row>
    <row r="321" spans="1:28" hidden="1" x14ac:dyDescent="0.25">
      <c r="A321" s="135"/>
      <c r="B321" s="160"/>
      <c r="C321" s="20"/>
      <c r="D321" s="20"/>
      <c r="E321" s="20"/>
      <c r="F321" s="7"/>
      <c r="G321" s="222"/>
      <c r="H321" s="20"/>
      <c r="I321" s="125"/>
      <c r="J321" s="126"/>
      <c r="K321" s="139"/>
      <c r="L321" s="125"/>
      <c r="M321" s="20"/>
      <c r="N321" s="20"/>
      <c r="O321" s="128"/>
      <c r="P321" s="129"/>
      <c r="Q321" s="20"/>
      <c r="R321" s="20"/>
      <c r="S321" s="140"/>
      <c r="T321" s="132"/>
      <c r="V321" s="6"/>
      <c r="W321" s="6"/>
      <c r="X321" s="6"/>
      <c r="Y321" s="51"/>
      <c r="Z321" s="6"/>
      <c r="AA321" s="6"/>
      <c r="AB321" s="6"/>
    </row>
    <row r="322" spans="1:28" hidden="1" x14ac:dyDescent="0.25">
      <c r="A322" s="135"/>
      <c r="B322" s="160"/>
      <c r="C322" s="20"/>
      <c r="D322" s="20"/>
      <c r="E322" s="20"/>
      <c r="F322" s="7"/>
      <c r="G322" s="222"/>
      <c r="H322" s="20"/>
      <c r="I322" s="125"/>
      <c r="J322" s="126"/>
      <c r="K322" s="139"/>
      <c r="L322" s="125"/>
      <c r="M322" s="20"/>
      <c r="N322" s="20"/>
      <c r="O322" s="128"/>
      <c r="P322" s="129"/>
      <c r="Q322" s="20"/>
      <c r="R322" s="20"/>
      <c r="S322" s="140"/>
      <c r="T322" s="132"/>
      <c r="V322" s="6"/>
      <c r="W322" s="6"/>
      <c r="X322" s="6"/>
      <c r="Y322" s="51"/>
      <c r="Z322" s="6"/>
      <c r="AA322" s="6"/>
      <c r="AB322" s="6"/>
    </row>
    <row r="323" spans="1:28" hidden="1" x14ac:dyDescent="0.25">
      <c r="A323" s="135"/>
      <c r="B323" s="160"/>
      <c r="C323" s="20"/>
      <c r="D323" s="20"/>
      <c r="E323" s="20"/>
      <c r="F323" s="7"/>
      <c r="G323" s="222"/>
      <c r="H323" s="20"/>
      <c r="I323" s="125"/>
      <c r="J323" s="126"/>
      <c r="K323" s="139"/>
      <c r="L323" s="125"/>
      <c r="M323" s="20"/>
      <c r="N323" s="20"/>
      <c r="O323" s="128"/>
      <c r="P323" s="129"/>
      <c r="Q323" s="20"/>
      <c r="R323" s="20"/>
      <c r="S323" s="140"/>
      <c r="T323" s="132"/>
      <c r="V323" s="6"/>
      <c r="W323" s="6"/>
      <c r="X323" s="6"/>
      <c r="Y323" s="51"/>
      <c r="Z323" s="6"/>
      <c r="AA323" s="6"/>
      <c r="AB323" s="6"/>
    </row>
    <row r="324" spans="1:28" hidden="1" x14ac:dyDescent="0.25">
      <c r="A324" s="135"/>
      <c r="B324" s="160"/>
      <c r="C324" s="20"/>
      <c r="D324" s="20"/>
      <c r="E324" s="20"/>
      <c r="F324" s="7"/>
      <c r="G324" s="222"/>
      <c r="H324" s="20"/>
      <c r="I324" s="125"/>
      <c r="J324" s="126"/>
      <c r="K324" s="139"/>
      <c r="L324" s="125"/>
      <c r="M324" s="20"/>
      <c r="N324" s="20"/>
      <c r="O324" s="128"/>
      <c r="P324" s="129"/>
      <c r="Q324" s="20"/>
      <c r="R324" s="20"/>
      <c r="S324" s="140"/>
      <c r="T324" s="132"/>
      <c r="V324" s="6"/>
      <c r="W324" s="6"/>
      <c r="X324" s="6"/>
      <c r="Y324" s="51"/>
      <c r="Z324" s="6"/>
      <c r="AA324" s="6"/>
      <c r="AB324" s="6"/>
    </row>
    <row r="325" spans="1:28" hidden="1" x14ac:dyDescent="0.25">
      <c r="A325" s="135"/>
      <c r="B325" s="160"/>
      <c r="C325" s="20"/>
      <c r="D325" s="20"/>
      <c r="E325" s="20"/>
      <c r="F325" s="7"/>
      <c r="G325" s="222"/>
      <c r="H325" s="20"/>
      <c r="I325" s="125"/>
      <c r="J325" s="126"/>
      <c r="K325" s="139"/>
      <c r="L325" s="125"/>
      <c r="M325" s="20"/>
      <c r="N325" s="20"/>
      <c r="O325" s="128"/>
      <c r="P325" s="129"/>
      <c r="Q325" s="20"/>
      <c r="R325" s="20"/>
      <c r="S325" s="140"/>
      <c r="T325" s="132"/>
      <c r="V325" s="6"/>
      <c r="W325" s="6"/>
      <c r="X325" s="6"/>
      <c r="Y325" s="51"/>
      <c r="Z325" s="6"/>
      <c r="AA325" s="6"/>
      <c r="AB325" s="6"/>
    </row>
    <row r="326" spans="1:28" hidden="1" x14ac:dyDescent="0.25">
      <c r="A326" s="135"/>
      <c r="B326" s="160"/>
      <c r="C326" s="20"/>
      <c r="D326" s="20"/>
      <c r="E326" s="20"/>
      <c r="F326" s="7"/>
      <c r="G326" s="222"/>
      <c r="H326" s="20"/>
      <c r="I326" s="125"/>
      <c r="J326" s="126"/>
      <c r="K326" s="139"/>
      <c r="L326" s="125"/>
      <c r="M326" s="20"/>
      <c r="N326" s="20"/>
      <c r="O326" s="128"/>
      <c r="P326" s="129"/>
      <c r="Q326" s="20"/>
      <c r="R326" s="20"/>
      <c r="S326" s="140"/>
      <c r="T326" s="132"/>
      <c r="V326" s="6"/>
      <c r="W326" s="6"/>
      <c r="X326" s="6"/>
      <c r="Y326" s="51"/>
      <c r="Z326" s="6"/>
      <c r="AA326" s="6"/>
      <c r="AB326" s="6"/>
    </row>
    <row r="327" spans="1:28" hidden="1" x14ac:dyDescent="0.25">
      <c r="A327" s="135"/>
      <c r="B327" s="160"/>
      <c r="C327" s="20"/>
      <c r="D327" s="20"/>
      <c r="E327" s="20"/>
      <c r="F327" s="7"/>
      <c r="G327" s="222"/>
      <c r="H327" s="20"/>
      <c r="I327" s="125"/>
      <c r="J327" s="126"/>
      <c r="K327" s="139"/>
      <c r="L327" s="125"/>
      <c r="M327" s="20"/>
      <c r="N327" s="20"/>
      <c r="O327" s="128"/>
      <c r="P327" s="129"/>
      <c r="Q327" s="20"/>
      <c r="R327" s="20"/>
      <c r="S327" s="140"/>
      <c r="T327" s="132"/>
      <c r="V327" s="6"/>
      <c r="W327" s="6"/>
      <c r="X327" s="6"/>
      <c r="Y327" s="51"/>
      <c r="Z327" s="6"/>
      <c r="AA327" s="6"/>
      <c r="AB327" s="6"/>
    </row>
    <row r="328" spans="1:28" hidden="1" x14ac:dyDescent="0.25">
      <c r="A328" s="135"/>
      <c r="B328" s="160"/>
      <c r="C328" s="20"/>
      <c r="D328" s="20"/>
      <c r="E328" s="20"/>
      <c r="F328" s="7"/>
      <c r="G328" s="222"/>
      <c r="H328" s="20"/>
      <c r="I328" s="125"/>
      <c r="J328" s="126"/>
      <c r="K328" s="139"/>
      <c r="L328" s="125"/>
      <c r="M328" s="20"/>
      <c r="N328" s="20"/>
      <c r="O328" s="128"/>
      <c r="P328" s="129"/>
      <c r="Q328" s="20"/>
      <c r="R328" s="20"/>
      <c r="S328" s="140"/>
      <c r="T328" s="132"/>
      <c r="V328" s="6"/>
      <c r="W328" s="6"/>
      <c r="X328" s="6"/>
      <c r="Y328" s="51"/>
      <c r="Z328" s="6"/>
      <c r="AA328" s="6"/>
      <c r="AB328" s="6"/>
    </row>
    <row r="329" spans="1:28" hidden="1" x14ac:dyDescent="0.25">
      <c r="A329" s="135"/>
      <c r="B329" s="160"/>
      <c r="C329" s="20"/>
      <c r="D329" s="20"/>
      <c r="E329" s="20"/>
      <c r="F329" s="7"/>
      <c r="G329" s="222"/>
      <c r="H329" s="20"/>
      <c r="I329" s="125"/>
      <c r="J329" s="126"/>
      <c r="K329" s="139"/>
      <c r="L329" s="125"/>
      <c r="M329" s="20"/>
      <c r="N329" s="20"/>
      <c r="O329" s="128"/>
      <c r="P329" s="129"/>
      <c r="Q329" s="20"/>
      <c r="R329" s="20"/>
      <c r="S329" s="140"/>
      <c r="T329" s="132"/>
      <c r="V329" s="6"/>
      <c r="W329" s="6"/>
      <c r="X329" s="6"/>
      <c r="Y329" s="51"/>
      <c r="Z329" s="6"/>
      <c r="AA329" s="6"/>
      <c r="AB329" s="6"/>
    </row>
    <row r="330" spans="1:28" hidden="1" x14ac:dyDescent="0.25">
      <c r="A330" s="135"/>
      <c r="B330" s="160"/>
      <c r="C330" s="20"/>
      <c r="D330" s="20"/>
      <c r="E330" s="20"/>
      <c r="F330" s="7"/>
      <c r="G330" s="222"/>
      <c r="H330" s="20"/>
      <c r="I330" s="125"/>
      <c r="J330" s="126"/>
      <c r="K330" s="139"/>
      <c r="L330" s="125"/>
      <c r="M330" s="20"/>
      <c r="N330" s="20"/>
      <c r="O330" s="128"/>
      <c r="P330" s="129"/>
      <c r="Q330" s="20"/>
      <c r="R330" s="20"/>
      <c r="S330" s="140"/>
      <c r="T330" s="132"/>
      <c r="V330" s="6"/>
      <c r="W330" s="6"/>
      <c r="X330" s="6"/>
      <c r="Y330" s="51"/>
      <c r="Z330" s="6"/>
      <c r="AA330" s="6"/>
      <c r="AB330" s="6"/>
    </row>
    <row r="331" spans="1:28" hidden="1" x14ac:dyDescent="0.25">
      <c r="A331" s="135"/>
      <c r="B331" s="160"/>
      <c r="C331" s="20"/>
      <c r="D331" s="20"/>
      <c r="E331" s="20"/>
      <c r="F331" s="7"/>
      <c r="G331" s="222"/>
      <c r="H331" s="20"/>
      <c r="I331" s="125"/>
      <c r="J331" s="126"/>
      <c r="K331" s="139"/>
      <c r="L331" s="125"/>
      <c r="M331" s="20"/>
      <c r="N331" s="20"/>
      <c r="O331" s="128"/>
      <c r="P331" s="129"/>
      <c r="Q331" s="20"/>
      <c r="R331" s="20"/>
      <c r="S331" s="140"/>
      <c r="T331" s="132"/>
      <c r="V331" s="6"/>
      <c r="W331" s="6"/>
      <c r="X331" s="6"/>
      <c r="Y331" s="51"/>
      <c r="Z331" s="6"/>
      <c r="AA331" s="6"/>
      <c r="AB331" s="6"/>
    </row>
    <row r="332" spans="1:28" hidden="1" x14ac:dyDescent="0.25">
      <c r="A332" s="135"/>
      <c r="B332" s="160"/>
      <c r="C332" s="18"/>
      <c r="D332" s="18"/>
      <c r="E332" s="18"/>
      <c r="F332" s="7"/>
      <c r="G332" s="219"/>
      <c r="H332" s="19"/>
      <c r="I332" s="111"/>
      <c r="J332" s="141"/>
      <c r="K332" s="18"/>
      <c r="L332" s="111"/>
      <c r="M332" s="19"/>
      <c r="N332" s="133"/>
      <c r="O332" s="111"/>
      <c r="Q332" s="18"/>
      <c r="R332" s="18"/>
      <c r="S332" s="114"/>
      <c r="T332" s="111"/>
      <c r="V332" s="6"/>
      <c r="W332" s="6"/>
      <c r="X332" s="6"/>
      <c r="Y332" s="51"/>
      <c r="Z332" s="6"/>
      <c r="AA332" s="6"/>
      <c r="AB332" s="6"/>
    </row>
    <row r="333" spans="1:28" hidden="1" x14ac:dyDescent="0.25">
      <c r="A333" s="135"/>
      <c r="B333" s="160"/>
      <c r="C333" s="18"/>
      <c r="D333" s="18"/>
      <c r="E333" s="18"/>
      <c r="F333" s="7"/>
      <c r="G333" s="219"/>
      <c r="H333" s="19"/>
      <c r="I333" s="111"/>
      <c r="J333" s="141"/>
      <c r="K333" s="18"/>
      <c r="L333" s="111"/>
      <c r="M333" s="19"/>
      <c r="N333" s="133"/>
      <c r="O333" s="111"/>
      <c r="Q333" s="18"/>
      <c r="R333" s="18"/>
      <c r="S333" s="114"/>
      <c r="T333" s="111"/>
      <c r="V333" s="6"/>
      <c r="W333" s="6"/>
      <c r="X333" s="6"/>
      <c r="Y333" s="51"/>
      <c r="Z333" s="6"/>
      <c r="AA333" s="6"/>
      <c r="AB333" s="6"/>
    </row>
    <row r="334" spans="1:28" hidden="1" x14ac:dyDescent="0.25">
      <c r="A334" s="135"/>
      <c r="B334" s="160"/>
      <c r="C334" s="18"/>
      <c r="D334" s="18"/>
      <c r="E334" s="18"/>
      <c r="F334" s="7"/>
      <c r="G334" s="219"/>
      <c r="H334" s="19"/>
      <c r="I334" s="111"/>
      <c r="J334" s="141"/>
      <c r="K334" s="18"/>
      <c r="L334" s="111"/>
      <c r="M334" s="19"/>
      <c r="N334" s="133"/>
      <c r="O334" s="111"/>
      <c r="Q334" s="18"/>
      <c r="R334" s="18"/>
      <c r="S334" s="114"/>
      <c r="T334" s="111"/>
      <c r="V334" s="6"/>
      <c r="W334" s="6"/>
      <c r="X334" s="6"/>
      <c r="Y334" s="51"/>
      <c r="Z334" s="6"/>
      <c r="AA334" s="6"/>
      <c r="AB334" s="6"/>
    </row>
    <row r="335" spans="1:28" hidden="1" x14ac:dyDescent="0.25">
      <c r="A335" s="135"/>
      <c r="B335" s="160"/>
      <c r="C335" s="18"/>
      <c r="D335" s="18"/>
      <c r="E335" s="18"/>
      <c r="F335" s="7"/>
      <c r="G335" s="219"/>
      <c r="H335" s="19"/>
      <c r="I335" s="111"/>
      <c r="J335" s="141"/>
      <c r="K335" s="18"/>
      <c r="L335" s="111"/>
      <c r="M335" s="19"/>
      <c r="N335" s="133"/>
      <c r="O335" s="111"/>
      <c r="Q335" s="18"/>
      <c r="R335" s="18"/>
      <c r="S335" s="114"/>
      <c r="T335" s="111"/>
      <c r="V335" s="6"/>
      <c r="W335" s="6"/>
      <c r="X335" s="6"/>
      <c r="Y335" s="51"/>
      <c r="Z335" s="6"/>
      <c r="AA335" s="6"/>
      <c r="AB335" s="6"/>
    </row>
    <row r="336" spans="1:28" hidden="1" x14ac:dyDescent="0.25">
      <c r="A336" s="135"/>
      <c r="B336" s="160"/>
      <c r="C336" s="18"/>
      <c r="D336" s="18"/>
      <c r="E336" s="18"/>
      <c r="F336" s="7"/>
      <c r="G336" s="219"/>
      <c r="H336" s="19"/>
      <c r="I336" s="111"/>
      <c r="J336" s="141"/>
      <c r="K336" s="18"/>
      <c r="L336" s="111"/>
      <c r="M336" s="19"/>
      <c r="N336" s="133"/>
      <c r="O336" s="111"/>
      <c r="Q336" s="18"/>
      <c r="R336" s="18"/>
      <c r="S336" s="114"/>
      <c r="T336" s="111"/>
      <c r="V336" s="6"/>
      <c r="W336" s="6"/>
      <c r="X336" s="6"/>
      <c r="Y336" s="51"/>
      <c r="Z336" s="6"/>
      <c r="AA336" s="6"/>
      <c r="AB336" s="6"/>
    </row>
    <row r="337" spans="1:28" hidden="1" x14ac:dyDescent="0.25">
      <c r="A337" s="135"/>
      <c r="B337" s="160"/>
      <c r="C337" s="18"/>
      <c r="D337" s="18"/>
      <c r="E337" s="18"/>
      <c r="F337" s="7"/>
      <c r="G337" s="219"/>
      <c r="H337" s="19"/>
      <c r="I337" s="111"/>
      <c r="J337" s="141"/>
      <c r="K337" s="18"/>
      <c r="L337" s="111"/>
      <c r="M337" s="19"/>
      <c r="N337" s="133"/>
      <c r="O337" s="111"/>
      <c r="Q337" s="18"/>
      <c r="R337" s="18"/>
      <c r="S337" s="114"/>
      <c r="T337" s="111"/>
      <c r="V337" s="6"/>
      <c r="W337" s="6"/>
      <c r="X337" s="6"/>
      <c r="Y337" s="51"/>
      <c r="Z337" s="6"/>
      <c r="AA337" s="6"/>
      <c r="AB337" s="6"/>
    </row>
    <row r="338" spans="1:28" hidden="1" x14ac:dyDescent="0.25">
      <c r="A338" s="135"/>
      <c r="B338" s="160"/>
      <c r="C338" s="18"/>
      <c r="D338" s="18"/>
      <c r="E338" s="18"/>
      <c r="F338" s="7"/>
      <c r="G338" s="219"/>
      <c r="H338" s="19"/>
      <c r="I338" s="111"/>
      <c r="J338" s="141"/>
      <c r="K338" s="18"/>
      <c r="L338" s="111"/>
      <c r="M338" s="19"/>
      <c r="N338" s="133"/>
      <c r="O338" s="111"/>
      <c r="Q338" s="18"/>
      <c r="R338" s="18"/>
      <c r="S338" s="114"/>
      <c r="T338" s="111"/>
      <c r="V338" s="6"/>
      <c r="W338" s="6"/>
      <c r="X338" s="6"/>
      <c r="Y338" s="51"/>
      <c r="Z338" s="6"/>
      <c r="AA338" s="6"/>
      <c r="AB338" s="6"/>
    </row>
    <row r="339" spans="1:28" hidden="1" x14ac:dyDescent="0.25">
      <c r="A339" s="135"/>
      <c r="B339" s="160"/>
      <c r="C339" s="18"/>
      <c r="D339" s="18"/>
      <c r="E339" s="18"/>
      <c r="F339" s="7"/>
      <c r="G339" s="219"/>
      <c r="H339" s="19"/>
      <c r="I339" s="111"/>
      <c r="J339" s="141"/>
      <c r="K339" s="18"/>
      <c r="L339" s="111"/>
      <c r="M339" s="19"/>
      <c r="N339" s="133"/>
      <c r="O339" s="111"/>
      <c r="Q339" s="18"/>
      <c r="R339" s="18"/>
      <c r="S339" s="114"/>
      <c r="T339" s="111"/>
      <c r="V339" s="6"/>
      <c r="W339" s="6"/>
      <c r="X339" s="6"/>
      <c r="Y339" s="51"/>
      <c r="Z339" s="6"/>
      <c r="AA339" s="6"/>
      <c r="AB339" s="6"/>
    </row>
    <row r="340" spans="1:28" hidden="1" x14ac:dyDescent="0.25">
      <c r="A340" s="135"/>
      <c r="B340" s="160"/>
      <c r="C340" s="18"/>
      <c r="D340" s="18"/>
      <c r="E340" s="18"/>
      <c r="F340" s="7"/>
      <c r="G340" s="219"/>
      <c r="H340" s="19"/>
      <c r="I340" s="111"/>
      <c r="J340" s="141"/>
      <c r="K340" s="18"/>
      <c r="L340" s="111"/>
      <c r="M340" s="19"/>
      <c r="N340" s="133"/>
      <c r="O340" s="111"/>
      <c r="Q340" s="18"/>
      <c r="R340" s="18"/>
      <c r="S340" s="114"/>
      <c r="T340" s="111"/>
      <c r="V340" s="6"/>
      <c r="W340" s="6"/>
      <c r="X340" s="6"/>
      <c r="Y340" s="51"/>
      <c r="Z340" s="6"/>
      <c r="AA340" s="6"/>
      <c r="AB340" s="6"/>
    </row>
    <row r="341" spans="1:28" hidden="1" x14ac:dyDescent="0.25">
      <c r="A341" s="135"/>
      <c r="B341" s="160"/>
      <c r="C341" s="18"/>
      <c r="D341" s="18"/>
      <c r="E341" s="18"/>
      <c r="F341" s="7"/>
      <c r="G341" s="219"/>
      <c r="H341" s="19"/>
      <c r="I341" s="111"/>
      <c r="J341" s="141"/>
      <c r="K341" s="18"/>
      <c r="L341" s="111"/>
      <c r="M341" s="19"/>
      <c r="N341" s="133"/>
      <c r="O341" s="111"/>
      <c r="Q341" s="18"/>
      <c r="R341" s="18"/>
      <c r="S341" s="114"/>
      <c r="T341" s="111"/>
      <c r="V341" s="6"/>
      <c r="W341" s="6"/>
      <c r="X341" s="6"/>
      <c r="Y341" s="51"/>
      <c r="Z341" s="6"/>
      <c r="AA341" s="6"/>
      <c r="AB341" s="6"/>
    </row>
    <row r="342" spans="1:28" hidden="1" x14ac:dyDescent="0.25">
      <c r="A342" s="135"/>
      <c r="B342" s="160"/>
      <c r="C342" s="18"/>
      <c r="D342" s="18"/>
      <c r="E342" s="18"/>
      <c r="F342" s="7"/>
      <c r="G342" s="219"/>
      <c r="H342" s="19"/>
      <c r="I342" s="111"/>
      <c r="J342" s="141"/>
      <c r="K342" s="18"/>
      <c r="L342" s="111"/>
      <c r="M342" s="19"/>
      <c r="N342" s="133"/>
      <c r="O342" s="111"/>
      <c r="Q342" s="18"/>
      <c r="R342" s="18"/>
      <c r="S342" s="114"/>
      <c r="T342" s="111"/>
      <c r="V342" s="6"/>
      <c r="W342" s="6"/>
      <c r="X342" s="6"/>
      <c r="Y342" s="51"/>
      <c r="Z342" s="6"/>
      <c r="AA342" s="6"/>
      <c r="AB342" s="6"/>
    </row>
    <row r="343" spans="1:28" hidden="1" x14ac:dyDescent="0.25">
      <c r="A343" s="135"/>
      <c r="B343" s="160"/>
      <c r="C343" s="18"/>
      <c r="D343" s="18"/>
      <c r="E343" s="18"/>
      <c r="F343" s="51"/>
      <c r="G343" s="219"/>
      <c r="H343" s="19"/>
      <c r="I343" s="111"/>
      <c r="J343" s="141"/>
      <c r="K343" s="18"/>
      <c r="L343" s="111"/>
      <c r="M343" s="19"/>
      <c r="N343" s="133"/>
      <c r="O343" s="111"/>
      <c r="Q343" s="18"/>
      <c r="R343" s="18"/>
      <c r="S343" s="114"/>
      <c r="T343" s="111"/>
      <c r="V343" s="6"/>
      <c r="W343" s="6"/>
      <c r="X343" s="6"/>
      <c r="Y343" s="51"/>
      <c r="Z343" s="6"/>
      <c r="AA343" s="6"/>
      <c r="AB343" s="6"/>
    </row>
    <row r="344" spans="1:28" s="53" customFormat="1" x14ac:dyDescent="0.25">
      <c r="A344" s="77" t="s">
        <v>127</v>
      </c>
      <c r="B344" s="69"/>
      <c r="C344" s="7">
        <f>SUM(C345:C348)</f>
        <v>39355602.376000002</v>
      </c>
      <c r="D344" s="7">
        <f>SUM(D345:D348)</f>
        <v>24085000</v>
      </c>
      <c r="E344" s="7">
        <f>SUM(E345:E348)</f>
        <v>41179633.839999996</v>
      </c>
      <c r="F344" s="7">
        <f>D344+E344</f>
        <v>65264633.839999996</v>
      </c>
      <c r="G344" s="192">
        <f>SUM(G345:G348)</f>
        <v>58224022.219999999</v>
      </c>
      <c r="H344" s="7">
        <f>F344-G344</f>
        <v>7040611.6199999973</v>
      </c>
      <c r="I344" s="57">
        <f>G344/F344</f>
        <v>0.89212210035131034</v>
      </c>
      <c r="J344" s="7">
        <f>SUM(J345:J348)</f>
        <v>39938326.95000001</v>
      </c>
      <c r="K344" s="7">
        <f>SUM(K345:K348)</f>
        <v>6457886.9299999997</v>
      </c>
      <c r="L344" s="57">
        <f>K344/F344</f>
        <v>9.8949255516117371E-2</v>
      </c>
      <c r="M344" s="7">
        <f>K344+G344+J344</f>
        <v>104620236.10000001</v>
      </c>
      <c r="N344" s="7">
        <f>H344-K344-J344</f>
        <v>-39355602.260000013</v>
      </c>
      <c r="O344" s="72">
        <f>M344/F344</f>
        <v>1.6030157520914394</v>
      </c>
      <c r="Q344" s="7">
        <f>SUM(Q345:Q348)</f>
        <v>0</v>
      </c>
      <c r="R344" s="7">
        <f>SUM(R345:R348)</f>
        <v>0</v>
      </c>
      <c r="S344" s="7">
        <f>SUM(S345:S348)</f>
        <v>0.11599999474128708</v>
      </c>
      <c r="T344" s="57">
        <f>M344/(Q344+F344+R344+C344)</f>
        <v>0.99999999889122804</v>
      </c>
      <c r="V344" s="7">
        <f>SUM(V345:V348)</f>
        <v>0</v>
      </c>
      <c r="W344" s="7">
        <f>SUM(W345:W348)</f>
        <v>0</v>
      </c>
      <c r="X344" s="7">
        <f>SUM(X345:X348)</f>
        <v>20370000</v>
      </c>
      <c r="Y344" s="51"/>
      <c r="Z344" s="7">
        <f>SUM(Z345:Z348)</f>
        <v>0</v>
      </c>
      <c r="AA344" s="7">
        <f>SUM(AA345:AA348)</f>
        <v>0</v>
      </c>
      <c r="AB344" s="7">
        <f>SUM(AB345:AB348)</f>
        <v>0</v>
      </c>
    </row>
    <row r="345" spans="1:28" s="53" customFormat="1" x14ac:dyDescent="0.25">
      <c r="A345" s="48" t="s">
        <v>31</v>
      </c>
      <c r="B345" s="69"/>
      <c r="C345" s="12">
        <f>May!N344+April!N344</f>
        <v>-19453909.943999998</v>
      </c>
      <c r="D345" s="12">
        <f>+D272+D278+D280</f>
        <v>5875000</v>
      </c>
      <c r="E345" s="12">
        <f>+E272+E278+E280</f>
        <v>8404270.2799999993</v>
      </c>
      <c r="F345" s="7">
        <f>D345+E345</f>
        <v>14279270.279999999</v>
      </c>
      <c r="G345" s="230">
        <f>+G272+G278+G280</f>
        <v>15241912.369999999</v>
      </c>
      <c r="H345" s="7">
        <f>F345-G345</f>
        <v>-962642.08999999985</v>
      </c>
      <c r="I345" s="57">
        <f>G345/F345</f>
        <v>1.0674153560457713</v>
      </c>
      <c r="J345" s="12">
        <f>+J272+J278+J280</f>
        <v>0</v>
      </c>
      <c r="K345" s="12">
        <f>+K272+K278+K280</f>
        <v>8332.17</v>
      </c>
      <c r="L345" s="57">
        <f>K345/F345</f>
        <v>5.8351511223023091E-4</v>
      </c>
      <c r="M345" s="12">
        <f>+M272+M278+M280</f>
        <v>15250244.539999999</v>
      </c>
      <c r="N345" s="7">
        <f>H345-K345-J345</f>
        <v>-970974.25999999989</v>
      </c>
      <c r="O345" s="72">
        <f>M345/F345</f>
        <v>1.0679988711580015</v>
      </c>
      <c r="Q345" s="12">
        <f>+Q272+Q278+Q280</f>
        <v>0</v>
      </c>
      <c r="R345" s="12">
        <f>+R272+R278+R280</f>
        <v>0</v>
      </c>
      <c r="S345" s="59">
        <f t="shared" ref="S345:S348" si="323">+N345+C345+Q345+R345</f>
        <v>-20424884.204</v>
      </c>
      <c r="T345" s="57">
        <f t="shared" ref="T345:T348" si="324">+M345/(Q345+F345+R345)</f>
        <v>1.0679988711580015</v>
      </c>
      <c r="V345" s="12">
        <f>+V272+V278+V280</f>
        <v>0</v>
      </c>
      <c r="W345" s="12">
        <f>+W272+W278+W280</f>
        <v>0</v>
      </c>
      <c r="X345" s="12">
        <f>+X272+X278+X280</f>
        <v>4804089.63</v>
      </c>
      <c r="Y345" s="51"/>
      <c r="Z345" s="12">
        <f>+Z272+Z278+Z280</f>
        <v>0</v>
      </c>
      <c r="AA345" s="12">
        <f>+AA272+AA278+AA280</f>
        <v>0</v>
      </c>
      <c r="AB345" s="12">
        <f>+AB272+AB278+AB280</f>
        <v>0</v>
      </c>
    </row>
    <row r="346" spans="1:28" s="53" customFormat="1" x14ac:dyDescent="0.25">
      <c r="A346" s="48" t="s">
        <v>32</v>
      </c>
      <c r="B346" s="69"/>
      <c r="C346" s="12">
        <f>+C273+C279+C281+C283+C289+C290+C291+C288+C293+C318</f>
        <v>58809512.32</v>
      </c>
      <c r="D346" s="12">
        <f>+D273+D279</f>
        <v>18210000</v>
      </c>
      <c r="E346" s="12">
        <f>+E273+E279</f>
        <v>32420030.23</v>
      </c>
      <c r="F346" s="7">
        <f>D346+E346</f>
        <v>50630030.230000004</v>
      </c>
      <c r="G346" s="230">
        <f>+G273+G279</f>
        <v>42982109.850000001</v>
      </c>
      <c r="H346" s="7">
        <f>F346-G346</f>
        <v>7647920.3800000027</v>
      </c>
      <c r="I346" s="57">
        <f>G346/F346</f>
        <v>0.84894497701744698</v>
      </c>
      <c r="J346" s="12">
        <f>+J273+J279</f>
        <v>39938326.95000001</v>
      </c>
      <c r="K346" s="12">
        <f>+K273+K279</f>
        <v>6449554.7599999998</v>
      </c>
      <c r="L346" s="57">
        <f>K346/F346</f>
        <v>0.12738595514759185</v>
      </c>
      <c r="M346" s="12">
        <f>+M273+M279</f>
        <v>89369991.560000002</v>
      </c>
      <c r="N346" s="7">
        <f t="shared" ref="N346:N348" si="325">H346-K346-J346</f>
        <v>-38739961.330000006</v>
      </c>
      <c r="O346" s="72">
        <f>M346/F346</f>
        <v>1.7651577760079089</v>
      </c>
      <c r="Q346" s="12">
        <f>+Q273+Q279</f>
        <v>0</v>
      </c>
      <c r="R346" s="12">
        <f>+R273+R279</f>
        <v>0</v>
      </c>
      <c r="S346" s="59">
        <f t="shared" si="323"/>
        <v>20069550.989999995</v>
      </c>
      <c r="T346" s="57">
        <f t="shared" si="324"/>
        <v>1.7651577760079089</v>
      </c>
      <c r="V346" s="12">
        <f>+V273+V279</f>
        <v>0</v>
      </c>
      <c r="W346" s="12">
        <f>+W273+W279</f>
        <v>0</v>
      </c>
      <c r="X346" s="12">
        <f>+X273+X279</f>
        <v>15565910.369999999</v>
      </c>
      <c r="Y346" s="51"/>
      <c r="Z346" s="12">
        <f>+Z273+Z279</f>
        <v>0</v>
      </c>
      <c r="AA346" s="12">
        <f>+AA273+AA279</f>
        <v>0</v>
      </c>
      <c r="AB346" s="12">
        <f>+AB273+AB279</f>
        <v>0</v>
      </c>
    </row>
    <row r="347" spans="1:28" s="53" customFormat="1" hidden="1" x14ac:dyDescent="0.25">
      <c r="A347" s="48" t="s">
        <v>53</v>
      </c>
      <c r="B347" s="69"/>
      <c r="C347" s="12">
        <f>+C274</f>
        <v>0</v>
      </c>
      <c r="D347" s="12">
        <f t="shared" ref="D347:G347" si="326">+D274</f>
        <v>0</v>
      </c>
      <c r="E347" s="12">
        <f t="shared" si="326"/>
        <v>0</v>
      </c>
      <c r="F347" s="7">
        <f>D347+E347</f>
        <v>0</v>
      </c>
      <c r="G347" s="230">
        <f t="shared" si="326"/>
        <v>0</v>
      </c>
      <c r="H347" s="7">
        <f>F347-G347</f>
        <v>0</v>
      </c>
      <c r="I347" s="57" t="e">
        <f>G347/F347</f>
        <v>#DIV/0!</v>
      </c>
      <c r="J347" s="12">
        <f t="shared" ref="J347:K347" si="327">+J274</f>
        <v>0</v>
      </c>
      <c r="K347" s="12">
        <f t="shared" si="327"/>
        <v>0</v>
      </c>
      <c r="L347" s="57" t="e">
        <f>K347/F347</f>
        <v>#DIV/0!</v>
      </c>
      <c r="M347" s="12">
        <f>+M274</f>
        <v>0</v>
      </c>
      <c r="N347" s="7">
        <f t="shared" si="325"/>
        <v>0</v>
      </c>
      <c r="O347" s="72" t="e">
        <f>M347/F347</f>
        <v>#DIV/0!</v>
      </c>
      <c r="Q347" s="12">
        <f t="shared" ref="Q347:R347" si="328">+Q274</f>
        <v>0</v>
      </c>
      <c r="R347" s="12">
        <f t="shared" si="328"/>
        <v>0</v>
      </c>
      <c r="S347" s="59">
        <f t="shared" si="323"/>
        <v>0</v>
      </c>
      <c r="T347" s="57" t="e">
        <f t="shared" si="324"/>
        <v>#DIV/0!</v>
      </c>
      <c r="V347" s="12">
        <f t="shared" ref="V347:X347" si="329">+V274</f>
        <v>0</v>
      </c>
      <c r="W347" s="12">
        <f t="shared" si="329"/>
        <v>0</v>
      </c>
      <c r="X347" s="12">
        <f t="shared" si="329"/>
        <v>0</v>
      </c>
      <c r="Y347" s="51"/>
      <c r="Z347" s="12">
        <f t="shared" ref="Z347:AB347" si="330">+Z274</f>
        <v>0</v>
      </c>
      <c r="AA347" s="12">
        <f t="shared" si="330"/>
        <v>0</v>
      </c>
      <c r="AB347" s="12">
        <f t="shared" si="330"/>
        <v>0</v>
      </c>
    </row>
    <row r="348" spans="1:28" s="53" customFormat="1" x14ac:dyDescent="0.25">
      <c r="A348" s="48" t="s">
        <v>33</v>
      </c>
      <c r="B348" s="69"/>
      <c r="C348" s="12">
        <f>+C275+C294+C298+C307+C308+C311+C312+C317</f>
        <v>0</v>
      </c>
      <c r="D348" s="12">
        <f>D275</f>
        <v>0</v>
      </c>
      <c r="E348" s="12">
        <f>E275</f>
        <v>355333.33</v>
      </c>
      <c r="F348" s="7">
        <f>D348+E348</f>
        <v>355333.33</v>
      </c>
      <c r="G348" s="230">
        <f>G275</f>
        <v>0</v>
      </c>
      <c r="H348" s="7">
        <f>F348-G348</f>
        <v>355333.33</v>
      </c>
      <c r="I348" s="57">
        <f>G348/F348</f>
        <v>0</v>
      </c>
      <c r="J348" s="12">
        <f>J275</f>
        <v>0</v>
      </c>
      <c r="K348" s="12">
        <f>K275</f>
        <v>0</v>
      </c>
      <c r="L348" s="57">
        <f>K348/F348</f>
        <v>0</v>
      </c>
      <c r="M348" s="12">
        <f>M275</f>
        <v>0</v>
      </c>
      <c r="N348" s="7">
        <f t="shared" si="325"/>
        <v>355333.33</v>
      </c>
      <c r="O348" s="72">
        <f>M348/F348</f>
        <v>0</v>
      </c>
      <c r="Q348" s="12">
        <f>Q275</f>
        <v>0</v>
      </c>
      <c r="R348" s="12">
        <f>R275</f>
        <v>0</v>
      </c>
      <c r="S348" s="59">
        <f t="shared" si="323"/>
        <v>355333.33</v>
      </c>
      <c r="T348" s="57">
        <f t="shared" si="324"/>
        <v>0</v>
      </c>
      <c r="V348" s="12">
        <f>V275</f>
        <v>0</v>
      </c>
      <c r="W348" s="12">
        <f>W275</f>
        <v>0</v>
      </c>
      <c r="X348" s="12">
        <f>X275</f>
        <v>0</v>
      </c>
      <c r="Y348" s="51"/>
      <c r="Z348" s="12">
        <f>Z275</f>
        <v>0</v>
      </c>
      <c r="AA348" s="12">
        <f>AA275</f>
        <v>0</v>
      </c>
      <c r="AB348" s="12">
        <f>AB275</f>
        <v>0</v>
      </c>
    </row>
    <row r="349" spans="1:28" hidden="1" x14ac:dyDescent="0.25">
      <c r="A349" s="124"/>
      <c r="B349" s="160"/>
      <c r="C349" s="18"/>
      <c r="D349" s="18"/>
      <c r="E349" s="18"/>
      <c r="F349" s="51"/>
      <c r="G349" s="267"/>
      <c r="H349" s="105"/>
      <c r="I349" s="103"/>
      <c r="J349" s="104"/>
      <c r="K349" s="105"/>
      <c r="L349" s="103"/>
      <c r="M349" s="105"/>
      <c r="N349" s="127"/>
      <c r="O349" s="106"/>
      <c r="Q349" s="18"/>
      <c r="R349" s="18"/>
      <c r="S349" s="21"/>
      <c r="T349" s="108"/>
      <c r="V349" s="6"/>
      <c r="W349" s="6"/>
      <c r="X349" s="6"/>
      <c r="Y349" s="51"/>
      <c r="Z349" s="6"/>
      <c r="AA349" s="6"/>
      <c r="AB349" s="6"/>
    </row>
    <row r="350" spans="1:28" hidden="1" x14ac:dyDescent="0.25">
      <c r="A350" s="124"/>
      <c r="B350" s="160"/>
      <c r="C350" s="18"/>
      <c r="D350" s="18"/>
      <c r="E350" s="18"/>
      <c r="F350" s="51"/>
      <c r="G350" s="219"/>
      <c r="H350" s="105"/>
      <c r="I350" s="103"/>
      <c r="J350" s="104"/>
      <c r="K350" s="105"/>
      <c r="L350" s="103"/>
      <c r="M350" s="105"/>
      <c r="N350" s="127"/>
      <c r="O350" s="106"/>
      <c r="Q350" s="18"/>
      <c r="R350" s="18"/>
      <c r="S350" s="105"/>
      <c r="T350" s="108"/>
      <c r="V350" s="6"/>
      <c r="W350" s="6"/>
      <c r="X350" s="6"/>
      <c r="Y350" s="51"/>
      <c r="Z350" s="6"/>
      <c r="AA350" s="6"/>
      <c r="AB350" s="6"/>
    </row>
    <row r="351" spans="1:28" x14ac:dyDescent="0.25">
      <c r="C351" s="142"/>
      <c r="G351" s="268"/>
      <c r="K351" s="22"/>
      <c r="M351" s="22"/>
      <c r="S351" s="142"/>
    </row>
    <row r="352" spans="1:28" s="53" customFormat="1" x14ac:dyDescent="0.25">
      <c r="B352" s="85"/>
      <c r="C352" s="80"/>
      <c r="D352" s="13"/>
      <c r="E352" s="13"/>
      <c r="F352" s="80"/>
      <c r="G352" s="193"/>
      <c r="I352" s="81"/>
      <c r="J352" s="82"/>
      <c r="K352" s="86"/>
      <c r="L352" s="81"/>
      <c r="M352" s="13"/>
      <c r="O352" s="147"/>
      <c r="Q352" s="13"/>
      <c r="R352" s="13"/>
      <c r="S352" s="80"/>
      <c r="T352" s="84"/>
      <c r="V352" s="13"/>
      <c r="W352" s="13"/>
      <c r="X352" s="13"/>
      <c r="Z352" s="13"/>
      <c r="AA352" s="13"/>
      <c r="AB352" s="13"/>
    </row>
    <row r="353" spans="1:28" s="53" customFormat="1" x14ac:dyDescent="0.25">
      <c r="A353" s="23" t="s">
        <v>128</v>
      </c>
      <c r="B353" s="79"/>
      <c r="C353" s="80"/>
      <c r="D353" s="193" t="s">
        <v>145</v>
      </c>
      <c r="E353" s="13"/>
      <c r="F353" s="80"/>
      <c r="G353" s="198"/>
      <c r="H353" s="193"/>
      <c r="I353" s="194"/>
      <c r="J353" s="195"/>
      <c r="K353" s="196" t="s">
        <v>129</v>
      </c>
      <c r="L353" s="81"/>
      <c r="M353" s="13"/>
      <c r="N353" s="13"/>
      <c r="O353" s="83"/>
      <c r="Q353" s="13"/>
      <c r="R353" s="13"/>
      <c r="S353" s="80"/>
      <c r="T353" s="84"/>
      <c r="V353" s="13"/>
      <c r="W353" s="13"/>
      <c r="X353" s="13"/>
      <c r="Z353" s="13"/>
      <c r="AA353" s="13"/>
      <c r="AB353" s="13"/>
    </row>
    <row r="354" spans="1:28" s="53" customFormat="1" x14ac:dyDescent="0.25">
      <c r="B354" s="79"/>
      <c r="C354" s="80"/>
      <c r="D354" s="13"/>
      <c r="E354" s="13"/>
      <c r="G354" s="197"/>
      <c r="H354" s="193"/>
      <c r="I354" s="194"/>
      <c r="J354" s="195"/>
      <c r="K354" s="198"/>
      <c r="L354" s="81"/>
      <c r="M354" s="80"/>
      <c r="N354" s="80"/>
      <c r="O354" s="13"/>
      <c r="Q354" s="13"/>
      <c r="R354" s="13"/>
      <c r="T354" s="84"/>
      <c r="V354" s="13"/>
      <c r="W354" s="13"/>
      <c r="X354" s="13"/>
      <c r="Z354" s="13"/>
      <c r="AA354" s="13"/>
      <c r="AB354" s="13"/>
    </row>
    <row r="355" spans="1:28" s="53" customFormat="1" x14ac:dyDescent="0.25">
      <c r="B355" s="79"/>
      <c r="C355" s="80"/>
      <c r="D355" s="13"/>
      <c r="E355" s="13"/>
      <c r="G355" s="197"/>
      <c r="H355" s="193"/>
      <c r="I355" s="194"/>
      <c r="J355" s="195"/>
      <c r="K355" s="197"/>
      <c r="L355" s="81"/>
      <c r="M355" s="80"/>
      <c r="N355" s="80"/>
      <c r="O355" s="13"/>
      <c r="Q355" s="13"/>
      <c r="R355" s="13"/>
      <c r="S355" s="80"/>
      <c r="T355" s="84"/>
      <c r="V355" s="13"/>
      <c r="W355" s="13"/>
      <c r="X355" s="13"/>
      <c r="Z355" s="13"/>
      <c r="AA355" s="13"/>
      <c r="AB355" s="13"/>
    </row>
    <row r="356" spans="1:28" s="24" customFormat="1" x14ac:dyDescent="0.25">
      <c r="A356" s="24" t="s">
        <v>171</v>
      </c>
      <c r="B356" s="164"/>
      <c r="C356" s="1"/>
      <c r="D356" s="88" t="s">
        <v>156</v>
      </c>
      <c r="E356" s="1"/>
      <c r="G356" s="180"/>
      <c r="H356" s="177"/>
      <c r="I356" s="178"/>
      <c r="J356" s="179"/>
      <c r="K356" s="177" t="s">
        <v>165</v>
      </c>
      <c r="L356" s="26"/>
      <c r="M356" s="1"/>
      <c r="O356" s="88"/>
      <c r="Q356" s="1"/>
      <c r="R356" s="1"/>
      <c r="T356" s="29"/>
      <c r="V356" s="1"/>
      <c r="W356" s="1"/>
      <c r="X356" s="1"/>
      <c r="Z356" s="1"/>
      <c r="AA356" s="1"/>
      <c r="AB356" s="1"/>
    </row>
    <row r="357" spans="1:28" s="53" customFormat="1" x14ac:dyDescent="0.25">
      <c r="A357" s="53" t="s">
        <v>174</v>
      </c>
      <c r="B357" s="163"/>
      <c r="C357" s="13"/>
      <c r="D357" s="87" t="s">
        <v>157</v>
      </c>
      <c r="E357" s="13"/>
      <c r="G357" s="193"/>
      <c r="H357" s="193"/>
      <c r="I357" s="194"/>
      <c r="J357" s="195"/>
      <c r="K357" s="193" t="s">
        <v>164</v>
      </c>
      <c r="L357" s="81"/>
      <c r="N357" s="13"/>
      <c r="O357" s="87"/>
      <c r="Q357" s="13"/>
      <c r="R357" s="13"/>
      <c r="T357" s="84"/>
      <c r="V357" s="13"/>
      <c r="W357" s="13"/>
      <c r="X357" s="13"/>
      <c r="Z357" s="13"/>
      <c r="AA357" s="13"/>
      <c r="AB357" s="13"/>
    </row>
    <row r="358" spans="1:28" s="53" customFormat="1" x14ac:dyDescent="0.25">
      <c r="B358" s="79"/>
      <c r="C358" s="13"/>
      <c r="D358" s="13"/>
      <c r="E358" s="13"/>
      <c r="G358" s="193"/>
      <c r="I358" s="81"/>
      <c r="J358" s="82"/>
      <c r="L358" s="81"/>
      <c r="O358" s="83"/>
      <c r="Q358" s="13"/>
      <c r="R358" s="13"/>
      <c r="T358" s="84"/>
      <c r="V358" s="13"/>
      <c r="W358" s="13"/>
      <c r="X358" s="13"/>
      <c r="Z358" s="13"/>
      <c r="AA358" s="13"/>
      <c r="AB358" s="13"/>
    </row>
    <row r="359" spans="1:28" s="53" customFormat="1" x14ac:dyDescent="0.25">
      <c r="B359" s="79"/>
      <c r="C359" s="13"/>
      <c r="D359" s="13"/>
      <c r="E359" s="13"/>
      <c r="G359" s="193"/>
      <c r="I359" s="81"/>
      <c r="J359" s="82"/>
      <c r="L359" s="81"/>
      <c r="O359" s="83"/>
      <c r="Q359" s="13"/>
      <c r="R359" s="13"/>
      <c r="T359" s="84"/>
      <c r="V359" s="13"/>
      <c r="W359" s="13"/>
      <c r="X359" s="13"/>
      <c r="Z359" s="13"/>
      <c r="AA359" s="13"/>
      <c r="AB359" s="13"/>
    </row>
    <row r="360" spans="1:28" s="53" customFormat="1" x14ac:dyDescent="0.25">
      <c r="B360" s="79"/>
      <c r="C360" s="13"/>
      <c r="D360" s="13"/>
      <c r="E360" s="13"/>
      <c r="G360" s="193"/>
      <c r="I360" s="81"/>
      <c r="J360" s="82"/>
      <c r="L360" s="81"/>
      <c r="O360" s="83"/>
      <c r="Q360" s="13"/>
      <c r="R360" s="13"/>
      <c r="T360" s="84"/>
      <c r="V360" s="13"/>
      <c r="W360" s="13"/>
      <c r="X360" s="13"/>
      <c r="Z360" s="13"/>
      <c r="AA360" s="13"/>
      <c r="AB360" s="13"/>
    </row>
    <row r="361" spans="1:28" s="53" customFormat="1" x14ac:dyDescent="0.25">
      <c r="B361" s="79"/>
      <c r="C361" s="13"/>
      <c r="D361" s="13"/>
      <c r="E361" s="13"/>
      <c r="G361" s="193"/>
      <c r="I361" s="81"/>
      <c r="J361" s="82"/>
      <c r="L361" s="81"/>
      <c r="O361" s="83"/>
      <c r="Q361" s="13"/>
      <c r="R361" s="13"/>
      <c r="T361" s="84"/>
      <c r="V361" s="13"/>
      <c r="W361" s="13"/>
      <c r="X361" s="13"/>
      <c r="Z361" s="13"/>
      <c r="AA361" s="13"/>
      <c r="AB361" s="13"/>
    </row>
  </sheetData>
  <sheetProtection selectLockedCells="1"/>
  <mergeCells count="3">
    <mergeCell ref="D7:F7"/>
    <mergeCell ref="Q7:R7"/>
    <mergeCell ref="J7:K7"/>
  </mergeCells>
  <printOptions horizontalCentered="1"/>
  <pageMargins left="0.2" right="0.2" top="0.25" bottom="0.25" header="0.3" footer="0.3"/>
  <pageSetup paperSize="14" scale="47" fitToHeight="7" orientation="landscape" r:id="rId1"/>
  <headerFooter>
    <oddFooter>Page &amp;P of &amp;N</oddFooter>
  </headerFooter>
  <rowBreaks count="5" manualBreakCount="5">
    <brk id="57" max="18" man="1"/>
    <brk id="112" max="18" man="1"/>
    <brk id="155" max="18" man="1"/>
    <brk id="202" max="19" man="1"/>
    <brk id="245" max="18" man="1"/>
  </rowBreaks>
  <colBreaks count="1" manualBreakCount="1">
    <brk id="19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360"/>
  <sheetViews>
    <sheetView workbookViewId="0">
      <pane xSplit="3" ySplit="9" topLeftCell="D278" activePane="bottomRight" state="frozen"/>
      <selection pane="topRight" activeCell="D1" sqref="D1"/>
      <selection pane="bottomLeft" activeCell="A10" sqref="A10"/>
      <selection pane="bottomRight" activeCell="N359" sqref="N359"/>
    </sheetView>
  </sheetViews>
  <sheetFormatPr defaultColWidth="9.140625" defaultRowHeight="15" x14ac:dyDescent="0.25"/>
  <cols>
    <col min="1" max="1" width="36.28515625" style="53" customWidth="1"/>
    <col min="2" max="2" width="14" style="10" bestFit="1" customWidth="1"/>
    <col min="3" max="3" width="19.85546875" style="13" customWidth="1"/>
    <col min="4" max="4" width="18.140625" style="13" bestFit="1" customWidth="1"/>
    <col min="5" max="5" width="17" style="13" bestFit="1" customWidth="1"/>
    <col min="6" max="7" width="18.140625" style="53" bestFit="1" customWidth="1"/>
    <col min="8" max="8" width="18" style="53" bestFit="1" customWidth="1"/>
    <col min="9" max="9" width="9.28515625" style="81" customWidth="1"/>
    <col min="10" max="10" width="16" style="82" customWidth="1"/>
    <col min="11" max="11" width="18" style="53" bestFit="1" customWidth="1"/>
    <col min="12" max="12" width="9.28515625" style="81" customWidth="1"/>
    <col min="13" max="13" width="21" style="53" customWidth="1"/>
    <col min="14" max="14" width="18.140625" style="53" bestFit="1" customWidth="1"/>
    <col min="15" max="15" width="9.28515625" style="83" customWidth="1"/>
    <col min="16" max="16384" width="9.140625" style="53"/>
  </cols>
  <sheetData>
    <row r="1" spans="1:15" s="24" customFormat="1" x14ac:dyDescent="0.25">
      <c r="A1" s="24" t="s">
        <v>0</v>
      </c>
      <c r="B1" s="148"/>
      <c r="C1" s="1"/>
      <c r="D1" s="1"/>
      <c r="E1" s="1"/>
      <c r="I1" s="26"/>
      <c r="J1" s="27"/>
      <c r="L1" s="26"/>
      <c r="O1" s="28"/>
    </row>
    <row r="2" spans="1:15" s="24" customFormat="1" x14ac:dyDescent="0.25">
      <c r="A2" s="24" t="s">
        <v>159</v>
      </c>
      <c r="B2" s="148"/>
      <c r="C2" s="1"/>
      <c r="D2" s="1"/>
      <c r="E2" s="1"/>
      <c r="I2" s="26"/>
      <c r="J2" s="27"/>
      <c r="L2" s="26"/>
      <c r="O2" s="28"/>
    </row>
    <row r="3" spans="1:15" s="24" customFormat="1" x14ac:dyDescent="0.25">
      <c r="A3" s="24" t="s">
        <v>1</v>
      </c>
      <c r="B3" s="148"/>
      <c r="C3" s="1"/>
      <c r="D3" s="1"/>
      <c r="E3" s="1"/>
      <c r="I3" s="26"/>
      <c r="J3" s="27"/>
      <c r="L3" s="26"/>
      <c r="O3" s="28"/>
    </row>
    <row r="4" spans="1:15" s="24" customFormat="1" x14ac:dyDescent="0.25">
      <c r="A4" s="24" t="s">
        <v>154</v>
      </c>
      <c r="B4" s="148"/>
      <c r="C4" s="1"/>
      <c r="D4" s="1"/>
      <c r="E4" s="1"/>
      <c r="I4" s="26"/>
      <c r="J4" s="27"/>
      <c r="L4" s="26"/>
      <c r="O4" s="28"/>
    </row>
    <row r="5" spans="1:15" s="24" customFormat="1" x14ac:dyDescent="0.25">
      <c r="A5" s="24" t="s">
        <v>163</v>
      </c>
      <c r="B5" s="148"/>
      <c r="C5" s="1"/>
      <c r="D5" s="1"/>
      <c r="E5" s="1"/>
      <c r="I5" s="26"/>
      <c r="J5" s="27"/>
      <c r="K5" s="1"/>
      <c r="L5" s="26"/>
      <c r="O5" s="28"/>
    </row>
    <row r="6" spans="1:15" s="24" customFormat="1" x14ac:dyDescent="0.25">
      <c r="B6" s="148"/>
      <c r="C6" s="1"/>
      <c r="D6" s="1"/>
      <c r="E6" s="1"/>
      <c r="I6" s="26"/>
      <c r="J6" s="27"/>
      <c r="L6" s="26"/>
      <c r="O6" s="28"/>
    </row>
    <row r="7" spans="1:15" s="24" customFormat="1" ht="30" customHeight="1" x14ac:dyDescent="0.25">
      <c r="A7" s="30"/>
      <c r="B7" s="149"/>
      <c r="C7" s="2"/>
      <c r="D7" s="254" t="s">
        <v>2</v>
      </c>
      <c r="E7" s="254"/>
      <c r="F7" s="254"/>
      <c r="G7" s="32" t="s">
        <v>3</v>
      </c>
      <c r="H7" s="33"/>
      <c r="I7" s="34" t="s">
        <v>4</v>
      </c>
      <c r="J7" s="258" t="s">
        <v>5</v>
      </c>
      <c r="K7" s="258"/>
      <c r="L7" s="34" t="s">
        <v>4</v>
      </c>
      <c r="M7" s="36"/>
      <c r="N7" s="37" t="s">
        <v>143</v>
      </c>
      <c r="O7" s="34" t="s">
        <v>4</v>
      </c>
    </row>
    <row r="8" spans="1:15" s="24" customFormat="1" x14ac:dyDescent="0.25">
      <c r="A8" s="38" t="s">
        <v>11</v>
      </c>
      <c r="B8" s="150"/>
      <c r="C8" s="3" t="s">
        <v>12</v>
      </c>
      <c r="D8" s="5" t="s">
        <v>13</v>
      </c>
      <c r="E8" s="5" t="s">
        <v>14</v>
      </c>
      <c r="F8" s="40" t="s">
        <v>134</v>
      </c>
      <c r="G8" s="4" t="s">
        <v>15</v>
      </c>
      <c r="H8" s="41" t="s">
        <v>16</v>
      </c>
      <c r="I8" s="42" t="s">
        <v>17</v>
      </c>
      <c r="J8" s="16" t="s">
        <v>132</v>
      </c>
      <c r="K8" s="17" t="s">
        <v>18</v>
      </c>
      <c r="L8" s="42" t="s">
        <v>17</v>
      </c>
      <c r="M8" s="4" t="s">
        <v>19</v>
      </c>
      <c r="N8" s="4" t="s">
        <v>21</v>
      </c>
      <c r="O8" s="42" t="s">
        <v>17</v>
      </c>
    </row>
    <row r="9" spans="1:15" s="10" customFormat="1" ht="22.5" x14ac:dyDescent="0.2">
      <c r="A9" s="165"/>
      <c r="B9" s="46"/>
      <c r="C9" s="166" t="s">
        <v>22</v>
      </c>
      <c r="D9" s="167" t="s">
        <v>23</v>
      </c>
      <c r="E9" s="166" t="s">
        <v>24</v>
      </c>
      <c r="F9" s="168" t="s">
        <v>135</v>
      </c>
      <c r="G9" s="168" t="s">
        <v>25</v>
      </c>
      <c r="H9" s="169" t="s">
        <v>26</v>
      </c>
      <c r="I9" s="170" t="s">
        <v>144</v>
      </c>
      <c r="J9" s="166" t="s">
        <v>130</v>
      </c>
      <c r="K9" s="169" t="s">
        <v>133</v>
      </c>
      <c r="L9" s="170" t="s">
        <v>136</v>
      </c>
      <c r="M9" s="169" t="s">
        <v>137</v>
      </c>
      <c r="N9" s="168" t="s">
        <v>138</v>
      </c>
      <c r="O9" s="170" t="s">
        <v>139</v>
      </c>
    </row>
    <row r="10" spans="1:15" x14ac:dyDescent="0.25">
      <c r="A10" s="48" t="s">
        <v>27</v>
      </c>
      <c r="B10" s="151"/>
      <c r="C10" s="6"/>
      <c r="D10" s="6"/>
      <c r="E10" s="6"/>
      <c r="F10" s="6"/>
      <c r="G10" s="6"/>
      <c r="H10" s="6"/>
      <c r="I10" s="50"/>
      <c r="J10" s="47"/>
      <c r="K10" s="51"/>
      <c r="L10" s="50"/>
      <c r="M10" s="6"/>
      <c r="N10" s="6"/>
      <c r="O10" s="52"/>
    </row>
    <row r="11" spans="1:15" x14ac:dyDescent="0.25">
      <c r="A11" s="48" t="s">
        <v>28</v>
      </c>
      <c r="B11" s="151"/>
      <c r="C11" s="6"/>
      <c r="D11" s="6"/>
      <c r="E11" s="6"/>
      <c r="F11" s="6"/>
      <c r="G11" s="6"/>
      <c r="H11" s="6"/>
      <c r="I11" s="50"/>
      <c r="J11" s="47"/>
      <c r="K11" s="51"/>
      <c r="L11" s="50"/>
      <c r="M11" s="6"/>
      <c r="N11" s="6"/>
      <c r="O11" s="52"/>
    </row>
    <row r="12" spans="1:15" ht="30" x14ac:dyDescent="0.25">
      <c r="A12" s="55" t="s">
        <v>29</v>
      </c>
      <c r="B12" s="151" t="s">
        <v>30</v>
      </c>
      <c r="C12" s="7">
        <f>SUM(C13:C15)</f>
        <v>0</v>
      </c>
      <c r="D12" s="56">
        <f>SUM(D13:D15)</f>
        <v>2706000</v>
      </c>
      <c r="E12" s="56">
        <f>SUM(E13:E15)</f>
        <v>0</v>
      </c>
      <c r="F12" s="56">
        <f>D12+E12</f>
        <v>2706000</v>
      </c>
      <c r="G12" s="56">
        <f>SUM(G13:G15)</f>
        <v>2323415.0099999998</v>
      </c>
      <c r="H12" s="56">
        <f>F12-G12</f>
        <v>382584.99000000022</v>
      </c>
      <c r="I12" s="57">
        <f>G12/F12</f>
        <v>0.85861604212860299</v>
      </c>
      <c r="J12" s="56">
        <f>SUM(J13:J15)</f>
        <v>100966.46</v>
      </c>
      <c r="K12" s="56">
        <f>SUM(K13:K15)</f>
        <v>643877.16</v>
      </c>
      <c r="L12" s="57">
        <f>(K12+J12)/F12</f>
        <v>0.27525632668144862</v>
      </c>
      <c r="M12" s="56">
        <f>K12+G12+J12</f>
        <v>3068258.63</v>
      </c>
      <c r="N12" s="56">
        <f>H12-K12-J12</f>
        <v>-362258.62999999983</v>
      </c>
      <c r="O12" s="57">
        <f>M12/F12</f>
        <v>1.1338723688100516</v>
      </c>
    </row>
    <row r="13" spans="1:15" s="64" customFormat="1" ht="12.75" x14ac:dyDescent="0.2">
      <c r="A13" s="60" t="s">
        <v>31</v>
      </c>
      <c r="B13" s="152"/>
      <c r="C13" s="8"/>
      <c r="D13" s="8">
        <f>April!D13+May!D13+June!D13</f>
        <v>0</v>
      </c>
      <c r="E13" s="8">
        <f>April!E13+May!E13+June!E13</f>
        <v>0</v>
      </c>
      <c r="F13" s="8">
        <f>D13+E13</f>
        <v>0</v>
      </c>
      <c r="G13" s="8">
        <f>April!G13+May!G13+June!G13</f>
        <v>0</v>
      </c>
      <c r="H13" s="8">
        <f>F13-G13</f>
        <v>0</v>
      </c>
      <c r="I13" s="61" t="e">
        <f>G13/F13</f>
        <v>#DIV/0!</v>
      </c>
      <c r="J13" s="8">
        <f>April!J13+May!J13+June!J13</f>
        <v>0</v>
      </c>
      <c r="K13" s="8">
        <f>April!K13+May!K13+June!K13</f>
        <v>0</v>
      </c>
      <c r="L13" s="61" t="e">
        <f>(K13+J13)/F13</f>
        <v>#DIV/0!</v>
      </c>
      <c r="M13" s="8">
        <f>K13+G13+J13</f>
        <v>0</v>
      </c>
      <c r="N13" s="8">
        <f>H13-K13-J13</f>
        <v>0</v>
      </c>
      <c r="O13" s="63" t="e">
        <f>M13/F13</f>
        <v>#DIV/0!</v>
      </c>
    </row>
    <row r="14" spans="1:15" s="64" customFormat="1" ht="12.75" x14ac:dyDescent="0.2">
      <c r="A14" s="60" t="s">
        <v>32</v>
      </c>
      <c r="B14" s="152"/>
      <c r="C14" s="8"/>
      <c r="D14" s="8">
        <f>April!D14+May!D14+June!D14</f>
        <v>2706000</v>
      </c>
      <c r="E14" s="8">
        <f>April!E14+May!E14+June!E14</f>
        <v>0</v>
      </c>
      <c r="F14" s="8">
        <f t="shared" ref="F14:F15" si="0">D14+E14</f>
        <v>2706000</v>
      </c>
      <c r="G14" s="8">
        <f>April!G14+May!G14+June!G14</f>
        <v>2323415.0099999998</v>
      </c>
      <c r="H14" s="8">
        <f>F14-G14</f>
        <v>382584.99000000022</v>
      </c>
      <c r="I14" s="61">
        <f>G14/F14</f>
        <v>0.85861604212860299</v>
      </c>
      <c r="J14" s="8">
        <f>April!J14+May!J14+June!J14</f>
        <v>100966.46</v>
      </c>
      <c r="K14" s="8">
        <f>April!K14+May!K14+June!K14</f>
        <v>643877.16</v>
      </c>
      <c r="L14" s="61">
        <f t="shared" ref="L14:L15" si="1">(K14+J14)/F14</f>
        <v>0.27525632668144862</v>
      </c>
      <c r="M14" s="8">
        <f t="shared" ref="M14:M15" si="2">K14+G14+J14</f>
        <v>3068258.63</v>
      </c>
      <c r="N14" s="8">
        <f t="shared" ref="N14:N15" si="3">H14-K14-J14</f>
        <v>-362258.62999999983</v>
      </c>
      <c r="O14" s="63">
        <f>M14/F14</f>
        <v>1.1338723688100516</v>
      </c>
    </row>
    <row r="15" spans="1:15" s="64" customFormat="1" ht="12.75" x14ac:dyDescent="0.2">
      <c r="A15" s="60" t="s">
        <v>33</v>
      </c>
      <c r="B15" s="152"/>
      <c r="C15" s="8"/>
      <c r="D15" s="8">
        <f>April!D15+May!D15+June!D15</f>
        <v>0</v>
      </c>
      <c r="E15" s="8">
        <f>April!E15+May!E15+June!E15</f>
        <v>0</v>
      </c>
      <c r="F15" s="8">
        <f t="shared" si="0"/>
        <v>0</v>
      </c>
      <c r="G15" s="8">
        <f>April!G15+May!G15+June!G15</f>
        <v>0</v>
      </c>
      <c r="H15" s="8">
        <f>F15-G15</f>
        <v>0</v>
      </c>
      <c r="I15" s="61" t="e">
        <f>G15/F15</f>
        <v>#DIV/0!</v>
      </c>
      <c r="J15" s="8">
        <f>April!J15+May!J15+June!J15</f>
        <v>0</v>
      </c>
      <c r="K15" s="8">
        <f>April!K15+May!K15+June!K15</f>
        <v>0</v>
      </c>
      <c r="L15" s="61" t="e">
        <f t="shared" si="1"/>
        <v>#DIV/0!</v>
      </c>
      <c r="M15" s="8">
        <f t="shared" si="2"/>
        <v>0</v>
      </c>
      <c r="N15" s="8">
        <f t="shared" si="3"/>
        <v>0</v>
      </c>
      <c r="O15" s="63" t="e">
        <f>M15/F15</f>
        <v>#DIV/0!</v>
      </c>
    </row>
    <row r="16" spans="1:15" x14ac:dyDescent="0.25">
      <c r="A16" s="68"/>
      <c r="B16" s="153"/>
      <c r="C16" s="6"/>
      <c r="D16" s="6"/>
      <c r="E16" s="8"/>
      <c r="F16" s="6"/>
      <c r="G16" s="6"/>
      <c r="H16" s="6"/>
      <c r="I16" s="50"/>
      <c r="J16" s="47"/>
      <c r="K16" s="51"/>
      <c r="L16" s="50"/>
      <c r="M16" s="6"/>
      <c r="N16" s="6"/>
      <c r="O16" s="52"/>
    </row>
    <row r="17" spans="1:15" ht="30" x14ac:dyDescent="0.25">
      <c r="A17" s="55" t="s">
        <v>34</v>
      </c>
      <c r="B17" s="151" t="s">
        <v>35</v>
      </c>
      <c r="C17" s="7">
        <f>SUM(C18:C20)</f>
        <v>0</v>
      </c>
      <c r="D17" s="7">
        <f>SUM(D18:D20)</f>
        <v>0</v>
      </c>
      <c r="E17" s="7">
        <f>SUM(E18:E20)</f>
        <v>0</v>
      </c>
      <c r="F17" s="56">
        <f>D17+E17</f>
        <v>0</v>
      </c>
      <c r="G17" s="56">
        <f>SUM(G18:G20)</f>
        <v>0</v>
      </c>
      <c r="H17" s="56">
        <f>F17-G17</f>
        <v>0</v>
      </c>
      <c r="I17" s="57" t="e">
        <f>G17/F17</f>
        <v>#DIV/0!</v>
      </c>
      <c r="J17" s="56">
        <f>SUM(J18:J20)</f>
        <v>0</v>
      </c>
      <c r="K17" s="56">
        <f>SUM(K18:K20)</f>
        <v>0</v>
      </c>
      <c r="L17" s="57" t="e">
        <f>(K17+J17)/F17</f>
        <v>#DIV/0!</v>
      </c>
      <c r="M17" s="56">
        <f>K17+G17+J17</f>
        <v>0</v>
      </c>
      <c r="N17" s="56">
        <f>H17-K17-J17</f>
        <v>0</v>
      </c>
      <c r="O17" s="57" t="e">
        <f>M17/F17</f>
        <v>#DIV/0!</v>
      </c>
    </row>
    <row r="18" spans="1:15" s="64" customFormat="1" ht="12.75" x14ac:dyDescent="0.2">
      <c r="A18" s="60" t="s">
        <v>31</v>
      </c>
      <c r="B18" s="152"/>
      <c r="C18" s="8"/>
      <c r="D18" s="8">
        <f>April!D18+May!D18+June!D18</f>
        <v>0</v>
      </c>
      <c r="E18" s="8">
        <f>April!E18+May!E18+June!E18</f>
        <v>0</v>
      </c>
      <c r="F18" s="8">
        <f>D18+E18</f>
        <v>0</v>
      </c>
      <c r="G18" s="8">
        <f>April!G18+May!G18+June!G18</f>
        <v>0</v>
      </c>
      <c r="H18" s="8">
        <f>F18-G18</f>
        <v>0</v>
      </c>
      <c r="I18" s="61" t="e">
        <f>G18/F18</f>
        <v>#DIV/0!</v>
      </c>
      <c r="J18" s="8">
        <f>April!J18+May!J18+June!J18</f>
        <v>0</v>
      </c>
      <c r="K18" s="8">
        <f>April!K18+May!K18+June!K18</f>
        <v>0</v>
      </c>
      <c r="L18" s="61" t="e">
        <f>(K18+J18)/F18</f>
        <v>#DIV/0!</v>
      </c>
      <c r="M18" s="8">
        <f>K18+G18+J18</f>
        <v>0</v>
      </c>
      <c r="N18" s="8">
        <f>H18-K18-J18</f>
        <v>0</v>
      </c>
      <c r="O18" s="63" t="e">
        <f>M18/F18</f>
        <v>#DIV/0!</v>
      </c>
    </row>
    <row r="19" spans="1:15" s="64" customFormat="1" ht="12.75" hidden="1" x14ac:dyDescent="0.2">
      <c r="A19" s="60" t="s">
        <v>32</v>
      </c>
      <c r="B19" s="152"/>
      <c r="C19" s="8"/>
      <c r="D19" s="8">
        <f>April!D19+May!D19+June!D19</f>
        <v>0</v>
      </c>
      <c r="E19" s="8">
        <f>April!E19+May!E19+June!E19</f>
        <v>0</v>
      </c>
      <c r="F19" s="8">
        <f t="shared" ref="F19:F20" si="4">D19+E19</f>
        <v>0</v>
      </c>
      <c r="G19" s="8">
        <f>April!G19+May!G19+June!G19</f>
        <v>0</v>
      </c>
      <c r="H19" s="8">
        <f>F19-G19</f>
        <v>0</v>
      </c>
      <c r="I19" s="61" t="e">
        <f>G19/F19</f>
        <v>#DIV/0!</v>
      </c>
      <c r="J19" s="8">
        <f>April!J19+May!J19+June!J19</f>
        <v>0</v>
      </c>
      <c r="K19" s="8">
        <f>April!K19+May!K19+June!K19</f>
        <v>0</v>
      </c>
      <c r="L19" s="61" t="e">
        <f t="shared" ref="L19:L20" si="5">(K19+J19)/F19</f>
        <v>#DIV/0!</v>
      </c>
      <c r="M19" s="8">
        <f t="shared" ref="M19:M20" si="6">K19+G19+J19</f>
        <v>0</v>
      </c>
      <c r="N19" s="8">
        <f t="shared" ref="N19:N20" si="7">H19-K19-J19</f>
        <v>0</v>
      </c>
      <c r="O19" s="63" t="e">
        <f>M19/F19</f>
        <v>#DIV/0!</v>
      </c>
    </row>
    <row r="20" spans="1:15" s="64" customFormat="1" ht="12.75" hidden="1" x14ac:dyDescent="0.2">
      <c r="A20" s="60" t="s">
        <v>33</v>
      </c>
      <c r="B20" s="152"/>
      <c r="C20" s="8"/>
      <c r="D20" s="8">
        <f>April!D20+May!D20+June!D20</f>
        <v>0</v>
      </c>
      <c r="E20" s="8">
        <f>April!E20+May!E20+June!E20</f>
        <v>0</v>
      </c>
      <c r="F20" s="8">
        <f t="shared" si="4"/>
        <v>0</v>
      </c>
      <c r="G20" s="8">
        <f>April!G20+May!G20+June!G20</f>
        <v>0</v>
      </c>
      <c r="H20" s="8">
        <f>F20-G20</f>
        <v>0</v>
      </c>
      <c r="I20" s="61" t="e">
        <f>G20/F20</f>
        <v>#DIV/0!</v>
      </c>
      <c r="J20" s="8">
        <f>April!J20+May!J20+June!J20</f>
        <v>0</v>
      </c>
      <c r="K20" s="8">
        <f>April!K20+May!K20+June!K20</f>
        <v>0</v>
      </c>
      <c r="L20" s="61" t="e">
        <f t="shared" si="5"/>
        <v>#DIV/0!</v>
      </c>
      <c r="M20" s="8">
        <f t="shared" si="6"/>
        <v>0</v>
      </c>
      <c r="N20" s="8">
        <f t="shared" si="7"/>
        <v>0</v>
      </c>
      <c r="O20" s="63" t="e">
        <f>M20/F20</f>
        <v>#DIV/0!</v>
      </c>
    </row>
    <row r="21" spans="1:15" s="64" customFormat="1" ht="12.75" x14ac:dyDescent="0.2">
      <c r="A21" s="60"/>
      <c r="B21" s="152"/>
      <c r="C21" s="8"/>
      <c r="D21" s="8"/>
      <c r="E21" s="8"/>
      <c r="F21" s="8"/>
      <c r="G21" s="8"/>
      <c r="H21" s="8"/>
      <c r="I21" s="61"/>
      <c r="J21" s="62"/>
      <c r="K21" s="67"/>
      <c r="L21" s="61"/>
      <c r="M21" s="8"/>
      <c r="N21" s="8"/>
      <c r="O21" s="63"/>
    </row>
    <row r="22" spans="1:15" s="24" customFormat="1" x14ac:dyDescent="0.25">
      <c r="A22" s="71" t="s">
        <v>36</v>
      </c>
      <c r="B22" s="154"/>
      <c r="C22" s="7">
        <f>SUM(C23:C25)</f>
        <v>0</v>
      </c>
      <c r="D22" s="7">
        <f>SUM(D23:D25)</f>
        <v>2706000</v>
      </c>
      <c r="E22" s="7">
        <f>SUM(E23:E25)</f>
        <v>0</v>
      </c>
      <c r="F22" s="6">
        <f>D22+E22</f>
        <v>2706000</v>
      </c>
      <c r="G22" s="7">
        <f>SUM(G23:G25)</f>
        <v>2323415.0099999998</v>
      </c>
      <c r="H22" s="7">
        <f>F22-G22</f>
        <v>382584.99000000022</v>
      </c>
      <c r="I22" s="57">
        <f>G22/F22</f>
        <v>0.85861604212860299</v>
      </c>
      <c r="J22" s="7">
        <f>SUM(J23:J25)</f>
        <v>100966.46</v>
      </c>
      <c r="K22" s="7">
        <f>SUM(K23:K25)</f>
        <v>643877.16</v>
      </c>
      <c r="L22" s="57">
        <f>(K22+J22)/F22</f>
        <v>0.27525632668144862</v>
      </c>
      <c r="M22" s="7">
        <f>K22+G22+J22</f>
        <v>3068258.63</v>
      </c>
      <c r="N22" s="7">
        <f>H22-K22-J22</f>
        <v>-362258.62999999983</v>
      </c>
      <c r="O22" s="72">
        <f>M22/F22</f>
        <v>1.1338723688100516</v>
      </c>
    </row>
    <row r="23" spans="1:15" s="24" customFormat="1" x14ac:dyDescent="0.25">
      <c r="A23" s="48" t="s">
        <v>31</v>
      </c>
      <c r="B23" s="154"/>
      <c r="C23" s="7">
        <f>C13+C18</f>
        <v>0</v>
      </c>
      <c r="D23" s="7">
        <f>D13+D18</f>
        <v>0</v>
      </c>
      <c r="E23" s="7">
        <f>E13+E18</f>
        <v>0</v>
      </c>
      <c r="F23" s="6">
        <f>D23+E23</f>
        <v>0</v>
      </c>
      <c r="G23" s="7">
        <f>G13+G18</f>
        <v>0</v>
      </c>
      <c r="H23" s="7">
        <f>F23-G23</f>
        <v>0</v>
      </c>
      <c r="I23" s="57" t="e">
        <f>G23/F23</f>
        <v>#DIV/0!</v>
      </c>
      <c r="J23" s="7">
        <f t="shared" ref="J23:K25" si="8">J13+J18</f>
        <v>0</v>
      </c>
      <c r="K23" s="7">
        <f t="shared" si="8"/>
        <v>0</v>
      </c>
      <c r="L23" s="50" t="e">
        <f>(K23+J23)/F23</f>
        <v>#DIV/0!</v>
      </c>
      <c r="M23" s="7">
        <f>K23+G23+J23</f>
        <v>0</v>
      </c>
      <c r="N23" s="7">
        <f>H23-K23-J23</f>
        <v>0</v>
      </c>
      <c r="O23" s="72" t="e">
        <f>M23/F23</f>
        <v>#DIV/0!</v>
      </c>
    </row>
    <row r="24" spans="1:15" s="24" customFormat="1" x14ac:dyDescent="0.25">
      <c r="A24" s="48" t="s">
        <v>32</v>
      </c>
      <c r="B24" s="154"/>
      <c r="C24" s="7">
        <f t="shared" ref="C24:E25" si="9">C14+C19</f>
        <v>0</v>
      </c>
      <c r="D24" s="7">
        <f t="shared" si="9"/>
        <v>2706000</v>
      </c>
      <c r="E24" s="7">
        <f t="shared" si="9"/>
        <v>0</v>
      </c>
      <c r="F24" s="6">
        <f>D24+E24</f>
        <v>2706000</v>
      </c>
      <c r="G24" s="7">
        <f>G14+G19</f>
        <v>2323415.0099999998</v>
      </c>
      <c r="H24" s="7">
        <f>F24-G24</f>
        <v>382584.99000000022</v>
      </c>
      <c r="I24" s="57">
        <f>G24/F24</f>
        <v>0.85861604212860299</v>
      </c>
      <c r="J24" s="7">
        <f t="shared" si="8"/>
        <v>100966.46</v>
      </c>
      <c r="K24" s="7">
        <f t="shared" si="8"/>
        <v>643877.16</v>
      </c>
      <c r="L24" s="50">
        <f t="shared" ref="L24:L25" si="10">(K24+J24)/F24</f>
        <v>0.27525632668144862</v>
      </c>
      <c r="M24" s="7">
        <f t="shared" ref="M24:M25" si="11">K24+G24+J24</f>
        <v>3068258.63</v>
      </c>
      <c r="N24" s="7">
        <f t="shared" ref="N24:N25" si="12">H24-K24-J24</f>
        <v>-362258.62999999983</v>
      </c>
      <c r="O24" s="72">
        <f>M24/F24</f>
        <v>1.1338723688100516</v>
      </c>
    </row>
    <row r="25" spans="1:15" s="24" customFormat="1" x14ac:dyDescent="0.25">
      <c r="A25" s="48" t="s">
        <v>33</v>
      </c>
      <c r="B25" s="154"/>
      <c r="C25" s="7">
        <f t="shared" si="9"/>
        <v>0</v>
      </c>
      <c r="D25" s="7">
        <f t="shared" si="9"/>
        <v>0</v>
      </c>
      <c r="E25" s="7">
        <f t="shared" si="9"/>
        <v>0</v>
      </c>
      <c r="F25" s="6">
        <f>D25+E25</f>
        <v>0</v>
      </c>
      <c r="G25" s="7">
        <f>G15+G20</f>
        <v>0</v>
      </c>
      <c r="H25" s="7">
        <f>F25-G25</f>
        <v>0</v>
      </c>
      <c r="I25" s="57" t="e">
        <f>G25/F25</f>
        <v>#DIV/0!</v>
      </c>
      <c r="J25" s="7">
        <f t="shared" si="8"/>
        <v>0</v>
      </c>
      <c r="K25" s="7">
        <f t="shared" si="8"/>
        <v>0</v>
      </c>
      <c r="L25" s="50" t="e">
        <f t="shared" si="10"/>
        <v>#DIV/0!</v>
      </c>
      <c r="M25" s="7">
        <f t="shared" si="11"/>
        <v>0</v>
      </c>
      <c r="N25" s="7">
        <f t="shared" si="12"/>
        <v>0</v>
      </c>
      <c r="O25" s="72" t="e">
        <f>M25/F25</f>
        <v>#DIV/0!</v>
      </c>
    </row>
    <row r="26" spans="1:15" x14ac:dyDescent="0.25">
      <c r="A26" s="68"/>
      <c r="B26" s="153"/>
      <c r="C26" s="6"/>
      <c r="D26" s="6"/>
      <c r="E26" s="6"/>
      <c r="F26" s="6"/>
      <c r="G26" s="6"/>
      <c r="H26" s="6"/>
      <c r="I26" s="50"/>
      <c r="J26" s="47"/>
      <c r="K26" s="51"/>
      <c r="L26" s="50"/>
      <c r="M26" s="6"/>
      <c r="N26" s="6"/>
      <c r="O26" s="52"/>
    </row>
    <row r="27" spans="1:15" x14ac:dyDescent="0.25">
      <c r="A27" s="48" t="s">
        <v>37</v>
      </c>
      <c r="B27" s="151"/>
      <c r="C27" s="6"/>
      <c r="D27" s="6"/>
      <c r="E27" s="6"/>
      <c r="F27" s="6"/>
      <c r="G27" s="6"/>
      <c r="H27" s="6"/>
      <c r="I27" s="50"/>
      <c r="J27" s="47"/>
      <c r="K27" s="51"/>
      <c r="L27" s="50"/>
      <c r="M27" s="6"/>
      <c r="N27" s="6"/>
      <c r="O27" s="52"/>
    </row>
    <row r="28" spans="1:15" x14ac:dyDescent="0.25">
      <c r="A28" s="48"/>
      <c r="B28" s="151"/>
      <c r="C28" s="6"/>
      <c r="D28" s="6"/>
      <c r="E28" s="6"/>
      <c r="F28" s="6"/>
      <c r="G28" s="6"/>
      <c r="H28" s="6"/>
      <c r="I28" s="50"/>
      <c r="J28" s="47"/>
      <c r="K28" s="51"/>
      <c r="L28" s="50"/>
      <c r="M28" s="6"/>
      <c r="N28" s="6"/>
      <c r="O28" s="52"/>
    </row>
    <row r="29" spans="1:15" ht="30" x14ac:dyDescent="0.25">
      <c r="A29" s="55" t="s">
        <v>38</v>
      </c>
      <c r="B29" s="151" t="s">
        <v>39</v>
      </c>
      <c r="C29" s="7">
        <f>SUM(C30:C32)</f>
        <v>0</v>
      </c>
      <c r="D29" s="7">
        <f>SUM(D30:D32)</f>
        <v>0</v>
      </c>
      <c r="E29" s="7">
        <f>SUM(E30:E32)</f>
        <v>11051232.68</v>
      </c>
      <c r="F29" s="56">
        <f>D29+E29</f>
        <v>11051232.68</v>
      </c>
      <c r="G29" s="56">
        <f>SUM(G30:G32)</f>
        <v>722228.48</v>
      </c>
      <c r="H29" s="56">
        <f>F29-G29</f>
        <v>10329004.199999999</v>
      </c>
      <c r="I29" s="57">
        <f>G29/F29</f>
        <v>6.5352753028814159E-2</v>
      </c>
      <c r="J29" s="56">
        <f>SUM(J30:J32)</f>
        <v>508494.62</v>
      </c>
      <c r="K29" s="56">
        <f>SUM(K30:K32)</f>
        <v>992146.23</v>
      </c>
      <c r="L29" s="57">
        <f>(K29+J29)/F29</f>
        <v>0.13578945385122415</v>
      </c>
      <c r="M29" s="56">
        <f>K29+G29+J29</f>
        <v>2222869.33</v>
      </c>
      <c r="N29" s="56">
        <f>H29-K29-J29</f>
        <v>8828363.3499999996</v>
      </c>
      <c r="O29" s="57">
        <f>M29/F29</f>
        <v>0.20114220688003831</v>
      </c>
    </row>
    <row r="30" spans="1:15" s="64" customFormat="1" ht="12.75" x14ac:dyDescent="0.2">
      <c r="A30" s="60" t="s">
        <v>31</v>
      </c>
      <c r="B30" s="152"/>
      <c r="C30" s="8"/>
      <c r="D30" s="8">
        <f>April!D30+May!D30+June!D30</f>
        <v>0</v>
      </c>
      <c r="E30" s="8">
        <f>April!E30+May!E30+June!E30</f>
        <v>0</v>
      </c>
      <c r="F30" s="8">
        <f>D30+E30</f>
        <v>0</v>
      </c>
      <c r="G30" s="8">
        <f>April!G30+May!G30+June!G30</f>
        <v>0</v>
      </c>
      <c r="H30" s="8">
        <f>F30-G30</f>
        <v>0</v>
      </c>
      <c r="I30" s="61" t="e">
        <f>G30/F30</f>
        <v>#DIV/0!</v>
      </c>
      <c r="J30" s="8">
        <f>April!J30+May!J30+June!J30</f>
        <v>0</v>
      </c>
      <c r="K30" s="8">
        <f>April!K30+May!K30+June!K30</f>
        <v>0</v>
      </c>
      <c r="L30" s="61" t="e">
        <f>(K30+J30)/F30</f>
        <v>#DIV/0!</v>
      </c>
      <c r="M30" s="8">
        <f>K30+G30+J30</f>
        <v>0</v>
      </c>
      <c r="N30" s="8">
        <f>H30-K30-J30</f>
        <v>0</v>
      </c>
      <c r="O30" s="63" t="e">
        <f>M30/F30</f>
        <v>#DIV/0!</v>
      </c>
    </row>
    <row r="31" spans="1:15" s="64" customFormat="1" ht="12.75" x14ac:dyDescent="0.2">
      <c r="A31" s="60" t="s">
        <v>32</v>
      </c>
      <c r="B31" s="152"/>
      <c r="C31" s="8"/>
      <c r="D31" s="8">
        <f>April!D31+May!D31+June!D31</f>
        <v>0</v>
      </c>
      <c r="E31" s="8">
        <f>April!E31+May!E31+June!E31</f>
        <v>11051232.68</v>
      </c>
      <c r="F31" s="8">
        <f t="shared" ref="F31:F32" si="13">D31+E31</f>
        <v>11051232.68</v>
      </c>
      <c r="G31" s="8">
        <f>April!G31+May!G31+June!G31</f>
        <v>722228.48</v>
      </c>
      <c r="H31" s="8">
        <f>F31-G31</f>
        <v>10329004.199999999</v>
      </c>
      <c r="I31" s="61">
        <f>G31/F31</f>
        <v>6.5352753028814159E-2</v>
      </c>
      <c r="J31" s="8">
        <f>April!J31+May!J31+June!J31</f>
        <v>508494.62</v>
      </c>
      <c r="K31" s="8">
        <f>April!K31+May!K31+June!K31</f>
        <v>992146.23</v>
      </c>
      <c r="L31" s="61">
        <f t="shared" ref="L31:L32" si="14">(K31+J31)/F31</f>
        <v>0.13578945385122415</v>
      </c>
      <c r="M31" s="8">
        <f t="shared" ref="M31:M32" si="15">K31+G31+J31</f>
        <v>2222869.33</v>
      </c>
      <c r="N31" s="8">
        <f t="shared" ref="N31:N32" si="16">H31-K31-J31</f>
        <v>8828363.3499999996</v>
      </c>
      <c r="O31" s="63">
        <f>M31/F31</f>
        <v>0.20114220688003831</v>
      </c>
    </row>
    <row r="32" spans="1:15" s="64" customFormat="1" ht="12.75" x14ac:dyDescent="0.2">
      <c r="A32" s="60" t="s">
        <v>33</v>
      </c>
      <c r="B32" s="152"/>
      <c r="C32" s="8"/>
      <c r="D32" s="8">
        <f>April!D32+May!D32+June!D32</f>
        <v>0</v>
      </c>
      <c r="E32" s="8">
        <f>April!E32+May!E32+June!E32</f>
        <v>0</v>
      </c>
      <c r="F32" s="8">
        <f t="shared" si="13"/>
        <v>0</v>
      </c>
      <c r="G32" s="8">
        <f>April!G32+May!G32+June!G32</f>
        <v>0</v>
      </c>
      <c r="H32" s="8">
        <f>F32-G32</f>
        <v>0</v>
      </c>
      <c r="I32" s="61" t="e">
        <f>G32/F32</f>
        <v>#DIV/0!</v>
      </c>
      <c r="J32" s="8">
        <f>April!J32+May!J32+June!J32</f>
        <v>0</v>
      </c>
      <c r="K32" s="8">
        <f>April!K32+May!K32+June!K32</f>
        <v>0</v>
      </c>
      <c r="L32" s="61" t="e">
        <f t="shared" si="14"/>
        <v>#DIV/0!</v>
      </c>
      <c r="M32" s="8">
        <f t="shared" si="15"/>
        <v>0</v>
      </c>
      <c r="N32" s="8">
        <f t="shared" si="16"/>
        <v>0</v>
      </c>
      <c r="O32" s="63" t="e">
        <f>M32/F32</f>
        <v>#DIV/0!</v>
      </c>
    </row>
    <row r="33" spans="1:15" x14ac:dyDescent="0.25">
      <c r="A33" s="68"/>
      <c r="B33" s="153"/>
      <c r="C33" s="6"/>
      <c r="D33" s="6"/>
      <c r="E33" s="6"/>
      <c r="F33" s="6"/>
      <c r="G33" s="6"/>
      <c r="H33" s="6"/>
      <c r="I33" s="50"/>
      <c r="J33" s="47"/>
      <c r="K33" s="51"/>
      <c r="L33" s="50"/>
      <c r="M33" s="6"/>
      <c r="N33" s="6"/>
      <c r="O33" s="52"/>
    </row>
    <row r="34" spans="1:15" x14ac:dyDescent="0.25">
      <c r="A34" s="71" t="s">
        <v>40</v>
      </c>
      <c r="B34" s="151" t="s">
        <v>41</v>
      </c>
      <c r="C34" s="7">
        <f>SUM(C35:C37)</f>
        <v>0</v>
      </c>
      <c r="D34" s="7">
        <f>SUM(D35:D37)</f>
        <v>0</v>
      </c>
      <c r="E34" s="7">
        <f>SUM(E35:E37)</f>
        <v>0</v>
      </c>
      <c r="F34" s="56">
        <f>D34+E34</f>
        <v>0</v>
      </c>
      <c r="G34" s="56">
        <f>SUM(G35:G37)</f>
        <v>0</v>
      </c>
      <c r="H34" s="56">
        <f>F34-G34</f>
        <v>0</v>
      </c>
      <c r="I34" s="57" t="e">
        <f>G34/F34</f>
        <v>#DIV/0!</v>
      </c>
      <c r="J34" s="56">
        <f>SUM(J35:J37)</f>
        <v>0</v>
      </c>
      <c r="K34" s="56">
        <f>SUM(K35:K37)</f>
        <v>0</v>
      </c>
      <c r="L34" s="57" t="e">
        <f>(K34+J34)/F34</f>
        <v>#DIV/0!</v>
      </c>
      <c r="M34" s="56">
        <f>K34+G34+J34</f>
        <v>0</v>
      </c>
      <c r="N34" s="56">
        <f>H34-K34-J34</f>
        <v>0</v>
      </c>
      <c r="O34" s="57" t="e">
        <f>M34/F34</f>
        <v>#DIV/0!</v>
      </c>
    </row>
    <row r="35" spans="1:15" s="64" customFormat="1" ht="12.75" x14ac:dyDescent="0.2">
      <c r="A35" s="60" t="s">
        <v>31</v>
      </c>
      <c r="B35" s="152"/>
      <c r="C35" s="8"/>
      <c r="D35" s="8">
        <f>April!D35+May!D35+June!D35</f>
        <v>0</v>
      </c>
      <c r="E35" s="8">
        <f>April!E35+May!E35+June!E35</f>
        <v>0</v>
      </c>
      <c r="F35" s="8">
        <f>D35+E35</f>
        <v>0</v>
      </c>
      <c r="G35" s="8">
        <f>April!G35+May!G35+June!G35</f>
        <v>0</v>
      </c>
      <c r="H35" s="8">
        <f>F35-G35</f>
        <v>0</v>
      </c>
      <c r="I35" s="61" t="e">
        <f>G35/F35</f>
        <v>#DIV/0!</v>
      </c>
      <c r="J35" s="8">
        <f>April!J35+May!J35+June!J35</f>
        <v>0</v>
      </c>
      <c r="K35" s="8">
        <f>April!K35+May!K35+June!K35</f>
        <v>0</v>
      </c>
      <c r="L35" s="61" t="e">
        <f>(K35+J35)/F35</f>
        <v>#DIV/0!</v>
      </c>
      <c r="M35" s="8">
        <f>K35+G35+J35</f>
        <v>0</v>
      </c>
      <c r="N35" s="8">
        <f>H35-K35-J35</f>
        <v>0</v>
      </c>
      <c r="O35" s="63" t="e">
        <f>M35/F35</f>
        <v>#DIV/0!</v>
      </c>
    </row>
    <row r="36" spans="1:15" s="64" customFormat="1" ht="12.75" x14ac:dyDescent="0.2">
      <c r="A36" s="60" t="s">
        <v>32</v>
      </c>
      <c r="B36" s="152"/>
      <c r="C36" s="8"/>
      <c r="D36" s="8">
        <f>April!D36+May!D36+June!D36</f>
        <v>0</v>
      </c>
      <c r="E36" s="8">
        <f>April!E36+May!E36+June!E36</f>
        <v>0</v>
      </c>
      <c r="F36" s="8">
        <f t="shared" ref="F36:F37" si="17">D36+E36</f>
        <v>0</v>
      </c>
      <c r="G36" s="8">
        <f>April!G36+May!G36+June!G36</f>
        <v>0</v>
      </c>
      <c r="H36" s="8">
        <f>F36-G36</f>
        <v>0</v>
      </c>
      <c r="I36" s="61" t="e">
        <f>G36/F36</f>
        <v>#DIV/0!</v>
      </c>
      <c r="J36" s="8">
        <f>April!J36+May!J36+June!J36</f>
        <v>0</v>
      </c>
      <c r="K36" s="8">
        <f>April!K36+May!K36+June!K36</f>
        <v>0</v>
      </c>
      <c r="L36" s="61" t="e">
        <f t="shared" ref="L36:L37" si="18">(K36+J36)/F36</f>
        <v>#DIV/0!</v>
      </c>
      <c r="M36" s="8">
        <f t="shared" ref="M36:M37" si="19">K36+G36+J36</f>
        <v>0</v>
      </c>
      <c r="N36" s="8">
        <f t="shared" ref="N36:N37" si="20">H36-K36-J36</f>
        <v>0</v>
      </c>
      <c r="O36" s="63" t="e">
        <f>M36/F36</f>
        <v>#DIV/0!</v>
      </c>
    </row>
    <row r="37" spans="1:15" s="64" customFormat="1" ht="12.75" x14ac:dyDescent="0.2">
      <c r="A37" s="60" t="s">
        <v>33</v>
      </c>
      <c r="B37" s="152"/>
      <c r="C37" s="8"/>
      <c r="D37" s="8">
        <f>April!D37+May!D37+June!D37</f>
        <v>0</v>
      </c>
      <c r="E37" s="8">
        <f>April!E37+May!E37+June!E37</f>
        <v>0</v>
      </c>
      <c r="F37" s="8">
        <f t="shared" si="17"/>
        <v>0</v>
      </c>
      <c r="G37" s="8">
        <f>April!G37+May!G37+June!G37</f>
        <v>0</v>
      </c>
      <c r="H37" s="8">
        <f>F37-G37</f>
        <v>0</v>
      </c>
      <c r="I37" s="61" t="e">
        <f>G37/F37</f>
        <v>#DIV/0!</v>
      </c>
      <c r="J37" s="8">
        <f>April!J37+May!J37+June!J37</f>
        <v>0</v>
      </c>
      <c r="K37" s="8">
        <f>April!K37+May!K37+June!K37</f>
        <v>0</v>
      </c>
      <c r="L37" s="61" t="e">
        <f t="shared" si="18"/>
        <v>#DIV/0!</v>
      </c>
      <c r="M37" s="8">
        <f t="shared" si="19"/>
        <v>0</v>
      </c>
      <c r="N37" s="8">
        <f t="shared" si="20"/>
        <v>0</v>
      </c>
      <c r="O37" s="63" t="e">
        <f>M37/F37</f>
        <v>#DIV/0!</v>
      </c>
    </row>
    <row r="38" spans="1:15" x14ac:dyDescent="0.25">
      <c r="A38" s="68"/>
      <c r="B38" s="153"/>
      <c r="C38" s="6"/>
      <c r="D38" s="6"/>
      <c r="E38" s="6"/>
      <c r="F38" s="6"/>
      <c r="G38" s="6"/>
      <c r="H38" s="6"/>
      <c r="I38" s="50"/>
      <c r="J38" s="47"/>
      <c r="K38" s="51"/>
      <c r="L38" s="50"/>
      <c r="M38" s="6"/>
      <c r="N38" s="6"/>
      <c r="O38" s="52"/>
    </row>
    <row r="39" spans="1:15" ht="30" x14ac:dyDescent="0.25">
      <c r="A39" s="55" t="s">
        <v>42</v>
      </c>
      <c r="B39" s="151" t="s">
        <v>43</v>
      </c>
      <c r="C39" s="7">
        <f>SUM(C40:C42)</f>
        <v>0</v>
      </c>
      <c r="D39" s="7">
        <f>SUM(D40:D42)</f>
        <v>0</v>
      </c>
      <c r="E39" s="7">
        <f>SUM(E40:E42)</f>
        <v>241941</v>
      </c>
      <c r="F39" s="56">
        <f>D39+E39</f>
        <v>241941</v>
      </c>
      <c r="G39" s="56">
        <f>SUM(G40:G42)</f>
        <v>225169.43</v>
      </c>
      <c r="H39" s="56">
        <f>F39-G39</f>
        <v>16771.570000000007</v>
      </c>
      <c r="I39" s="57">
        <f>G39/F39</f>
        <v>0.93067909118338765</v>
      </c>
      <c r="J39" s="56">
        <f>SUM(J40:J42)</f>
        <v>56096.15</v>
      </c>
      <c r="K39" s="56">
        <f>SUM(K40:K42)</f>
        <v>262416.5</v>
      </c>
      <c r="L39" s="57">
        <f>(K39+J39)/F39</f>
        <v>1.3164889373855611</v>
      </c>
      <c r="M39" s="56">
        <f>K39+G39+J39</f>
        <v>543682.07999999996</v>
      </c>
      <c r="N39" s="56">
        <f>H39-K39-J39</f>
        <v>-301741.08</v>
      </c>
      <c r="O39" s="57">
        <f>M39/F39</f>
        <v>2.2471680285689484</v>
      </c>
    </row>
    <row r="40" spans="1:15" s="64" customFormat="1" ht="12.75" x14ac:dyDescent="0.2">
      <c r="A40" s="60" t="s">
        <v>31</v>
      </c>
      <c r="B40" s="152"/>
      <c r="C40" s="8"/>
      <c r="D40" s="8">
        <f>April!D40+May!D40+June!D40</f>
        <v>0</v>
      </c>
      <c r="E40" s="8">
        <f>April!E40+May!E40+June!E40</f>
        <v>0</v>
      </c>
      <c r="F40" s="8">
        <f>D40+E40</f>
        <v>0</v>
      </c>
      <c r="G40" s="8">
        <f>April!G40+May!G40+June!G40</f>
        <v>0</v>
      </c>
      <c r="H40" s="8">
        <f>F40-G40</f>
        <v>0</v>
      </c>
      <c r="I40" s="61" t="e">
        <f>G40/F40</f>
        <v>#DIV/0!</v>
      </c>
      <c r="J40" s="8">
        <f>April!J40+May!J40+June!J40</f>
        <v>0</v>
      </c>
      <c r="K40" s="8">
        <f>April!K40+May!K40+June!K40</f>
        <v>0</v>
      </c>
      <c r="L40" s="61" t="e">
        <f>(K40+J40)/F40</f>
        <v>#DIV/0!</v>
      </c>
      <c r="M40" s="8">
        <f>K40+G40+J40</f>
        <v>0</v>
      </c>
      <c r="N40" s="8">
        <f>H40-K40-J40</f>
        <v>0</v>
      </c>
      <c r="O40" s="63" t="e">
        <f>M40/F40</f>
        <v>#DIV/0!</v>
      </c>
    </row>
    <row r="41" spans="1:15" s="64" customFormat="1" ht="12.75" x14ac:dyDescent="0.2">
      <c r="A41" s="60" t="s">
        <v>32</v>
      </c>
      <c r="B41" s="152"/>
      <c r="C41" s="8"/>
      <c r="D41" s="8">
        <f>April!D41+May!D41+June!D41</f>
        <v>0</v>
      </c>
      <c r="E41" s="8">
        <f>April!E41+May!E41+June!E41</f>
        <v>241941</v>
      </c>
      <c r="F41" s="8">
        <f t="shared" ref="F41:F42" si="21">D41+E41</f>
        <v>241941</v>
      </c>
      <c r="G41" s="8">
        <f>April!G41+May!G41+June!G41</f>
        <v>225169.43</v>
      </c>
      <c r="H41" s="8">
        <f>F41-G41</f>
        <v>16771.570000000007</v>
      </c>
      <c r="I41" s="61">
        <f>G41/F41</f>
        <v>0.93067909118338765</v>
      </c>
      <c r="J41" s="8">
        <f>April!J41+May!J41+June!J41</f>
        <v>56096.15</v>
      </c>
      <c r="K41" s="8">
        <f>April!K41+May!K41+June!K41</f>
        <v>262416.5</v>
      </c>
      <c r="L41" s="61">
        <f t="shared" ref="L41:L42" si="22">(K41+J41)/F41</f>
        <v>1.3164889373855611</v>
      </c>
      <c r="M41" s="8">
        <f t="shared" ref="M41:M42" si="23">K41+G41+J41</f>
        <v>543682.07999999996</v>
      </c>
      <c r="N41" s="8">
        <f t="shared" ref="N41:N42" si="24">H41-K41-J41</f>
        <v>-301741.08</v>
      </c>
      <c r="O41" s="63">
        <f>M41/F41</f>
        <v>2.2471680285689484</v>
      </c>
    </row>
    <row r="42" spans="1:15" s="64" customFormat="1" ht="12.75" x14ac:dyDescent="0.2">
      <c r="A42" s="60" t="s">
        <v>33</v>
      </c>
      <c r="B42" s="152"/>
      <c r="C42" s="8"/>
      <c r="D42" s="8">
        <f>April!D42+May!D42+June!D42</f>
        <v>0</v>
      </c>
      <c r="E42" s="8">
        <f>April!E42+May!E42+June!E42</f>
        <v>0</v>
      </c>
      <c r="F42" s="8">
        <f t="shared" si="21"/>
        <v>0</v>
      </c>
      <c r="G42" s="8">
        <f>April!G42+May!G42+June!G42</f>
        <v>0</v>
      </c>
      <c r="H42" s="8">
        <f>F42-G42</f>
        <v>0</v>
      </c>
      <c r="I42" s="61" t="e">
        <f>G42/F42</f>
        <v>#DIV/0!</v>
      </c>
      <c r="J42" s="8">
        <f>April!J42+May!J42+June!J42</f>
        <v>0</v>
      </c>
      <c r="K42" s="8">
        <f>April!K42+May!K42+June!K42</f>
        <v>0</v>
      </c>
      <c r="L42" s="61" t="e">
        <f t="shared" si="22"/>
        <v>#DIV/0!</v>
      </c>
      <c r="M42" s="8">
        <f t="shared" si="23"/>
        <v>0</v>
      </c>
      <c r="N42" s="8">
        <f t="shared" si="24"/>
        <v>0</v>
      </c>
      <c r="O42" s="63" t="e">
        <f>M42/F42</f>
        <v>#DIV/0!</v>
      </c>
    </row>
    <row r="43" spans="1:15" x14ac:dyDescent="0.25">
      <c r="A43" s="68"/>
      <c r="B43" s="153"/>
      <c r="C43" s="6"/>
      <c r="D43" s="6"/>
      <c r="E43" s="6"/>
      <c r="F43" s="6"/>
      <c r="G43" s="6"/>
      <c r="H43" s="6"/>
      <c r="I43" s="50"/>
      <c r="J43" s="47"/>
      <c r="K43" s="51"/>
      <c r="L43" s="50"/>
      <c r="M43" s="6"/>
      <c r="N43" s="6"/>
      <c r="O43" s="52"/>
    </row>
    <row r="44" spans="1:15" ht="30" x14ac:dyDescent="0.25">
      <c r="A44" s="55" t="s">
        <v>44</v>
      </c>
      <c r="B44" s="151" t="s">
        <v>45</v>
      </c>
      <c r="C44" s="7">
        <f>SUM(C45:C47)</f>
        <v>0</v>
      </c>
      <c r="D44" s="7">
        <f>SUM(D45:D47)</f>
        <v>0</v>
      </c>
      <c r="E44" s="7">
        <f>SUM(E45:E47)</f>
        <v>0</v>
      </c>
      <c r="F44" s="56">
        <f>D44+E44</f>
        <v>0</v>
      </c>
      <c r="G44" s="56">
        <f>SUM(G45:G47)</f>
        <v>0</v>
      </c>
      <c r="H44" s="56">
        <f>F44-G44</f>
        <v>0</v>
      </c>
      <c r="I44" s="57" t="e">
        <f>G44/F44</f>
        <v>#DIV/0!</v>
      </c>
      <c r="J44" s="56">
        <f>SUM(J45:J47)</f>
        <v>5510</v>
      </c>
      <c r="K44" s="56">
        <f>SUM(K45:K47)</f>
        <v>0</v>
      </c>
      <c r="L44" s="57" t="e">
        <f>(K44+J44)/F44</f>
        <v>#DIV/0!</v>
      </c>
      <c r="M44" s="56">
        <f>K44+G44+J44</f>
        <v>5510</v>
      </c>
      <c r="N44" s="56">
        <f>H44-K44-J44</f>
        <v>-5510</v>
      </c>
      <c r="O44" s="57" t="e">
        <f>M44/F44</f>
        <v>#DIV/0!</v>
      </c>
    </row>
    <row r="45" spans="1:15" s="64" customFormat="1" ht="12.75" x14ac:dyDescent="0.2">
      <c r="A45" s="60" t="s">
        <v>31</v>
      </c>
      <c r="B45" s="152"/>
      <c r="C45" s="8"/>
      <c r="D45" s="8">
        <f>April!D45+May!D45+June!D45</f>
        <v>0</v>
      </c>
      <c r="E45" s="8">
        <f>April!E45+May!E45+June!E45</f>
        <v>0</v>
      </c>
      <c r="F45" s="8">
        <f>D45+E45</f>
        <v>0</v>
      </c>
      <c r="G45" s="8">
        <f>April!G45+May!G45+June!G45</f>
        <v>0</v>
      </c>
      <c r="H45" s="8">
        <f>F45-G45</f>
        <v>0</v>
      </c>
      <c r="I45" s="61" t="e">
        <f>G45/F45</f>
        <v>#DIV/0!</v>
      </c>
      <c r="J45" s="8">
        <f>April!J45+May!J45+June!J45</f>
        <v>0</v>
      </c>
      <c r="K45" s="8">
        <f>April!K45+May!K45+June!K45</f>
        <v>0</v>
      </c>
      <c r="L45" s="61" t="e">
        <f>(K45+J45)/F45</f>
        <v>#DIV/0!</v>
      </c>
      <c r="M45" s="8">
        <f>K45+G45+J45</f>
        <v>0</v>
      </c>
      <c r="N45" s="8">
        <f>H45-K45-J45</f>
        <v>0</v>
      </c>
      <c r="O45" s="63" t="e">
        <f>M45/F45</f>
        <v>#DIV/0!</v>
      </c>
    </row>
    <row r="46" spans="1:15" s="64" customFormat="1" ht="12.75" x14ac:dyDescent="0.2">
      <c r="A46" s="60" t="s">
        <v>32</v>
      </c>
      <c r="B46" s="152"/>
      <c r="C46" s="8"/>
      <c r="D46" s="8">
        <f>April!D46+May!D46+June!D46</f>
        <v>0</v>
      </c>
      <c r="E46" s="8">
        <f>April!E46+May!E46+June!E46</f>
        <v>0</v>
      </c>
      <c r="F46" s="8">
        <f t="shared" ref="F46:F47" si="25">D46+E46</f>
        <v>0</v>
      </c>
      <c r="G46" s="8">
        <f>April!G46+May!G46+June!G46</f>
        <v>0</v>
      </c>
      <c r="H46" s="8">
        <f>F46-G46</f>
        <v>0</v>
      </c>
      <c r="I46" s="61" t="e">
        <f>G46/F46</f>
        <v>#DIV/0!</v>
      </c>
      <c r="J46" s="8">
        <f>April!J46+May!J46+June!J46</f>
        <v>5510</v>
      </c>
      <c r="K46" s="8">
        <f>April!K46+May!K46+June!K46</f>
        <v>0</v>
      </c>
      <c r="L46" s="61" t="e">
        <f t="shared" ref="L46:L47" si="26">(K46+J46)/F46</f>
        <v>#DIV/0!</v>
      </c>
      <c r="M46" s="8">
        <f t="shared" ref="M46:M47" si="27">K46+G46+J46</f>
        <v>5510</v>
      </c>
      <c r="N46" s="8">
        <f t="shared" ref="N46:N47" si="28">H46-K46-J46</f>
        <v>-5510</v>
      </c>
      <c r="O46" s="63" t="e">
        <f>M46/F46</f>
        <v>#DIV/0!</v>
      </c>
    </row>
    <row r="47" spans="1:15" s="64" customFormat="1" ht="12.75" x14ac:dyDescent="0.2">
      <c r="A47" s="60" t="s">
        <v>33</v>
      </c>
      <c r="B47" s="152"/>
      <c r="C47" s="8"/>
      <c r="D47" s="8">
        <f>April!D47+May!D47+June!D47</f>
        <v>0</v>
      </c>
      <c r="E47" s="8">
        <f>April!E47+May!E47+June!E47</f>
        <v>0</v>
      </c>
      <c r="F47" s="8">
        <f t="shared" si="25"/>
        <v>0</v>
      </c>
      <c r="G47" s="8">
        <f>April!G47+May!G47+June!G47</f>
        <v>0</v>
      </c>
      <c r="H47" s="8">
        <f>F47-G47</f>
        <v>0</v>
      </c>
      <c r="I47" s="61" t="e">
        <f>G47/F47</f>
        <v>#DIV/0!</v>
      </c>
      <c r="J47" s="8">
        <f>April!J47+May!J47+June!J47</f>
        <v>0</v>
      </c>
      <c r="K47" s="8">
        <f>April!K47+May!K47+June!K47</f>
        <v>0</v>
      </c>
      <c r="L47" s="61" t="e">
        <f t="shared" si="26"/>
        <v>#DIV/0!</v>
      </c>
      <c r="M47" s="8">
        <f t="shared" si="27"/>
        <v>0</v>
      </c>
      <c r="N47" s="8">
        <f t="shared" si="28"/>
        <v>0</v>
      </c>
      <c r="O47" s="63" t="e">
        <f>M47/F47</f>
        <v>#DIV/0!</v>
      </c>
    </row>
    <row r="48" spans="1:15" x14ac:dyDescent="0.25">
      <c r="A48" s="68"/>
      <c r="B48" s="153"/>
      <c r="C48" s="6"/>
      <c r="D48" s="6"/>
      <c r="E48" s="6"/>
      <c r="F48" s="6"/>
      <c r="G48" s="6"/>
      <c r="H48" s="6"/>
      <c r="I48" s="50"/>
      <c r="J48" s="47"/>
      <c r="K48" s="51"/>
      <c r="L48" s="50"/>
      <c r="M48" s="6"/>
      <c r="N48" s="6"/>
      <c r="O48" s="52"/>
    </row>
    <row r="49" spans="1:16" s="211" customFormat="1" ht="30" x14ac:dyDescent="0.25">
      <c r="A49" s="199" t="s">
        <v>166</v>
      </c>
      <c r="B49" s="200" t="s">
        <v>167</v>
      </c>
      <c r="C49" s="201">
        <f>SUM(C50:C52)</f>
        <v>0</v>
      </c>
      <c r="D49" s="201">
        <v>0</v>
      </c>
      <c r="E49" s="201">
        <f>SUM(E50:E52)</f>
        <v>907850.4</v>
      </c>
      <c r="F49" s="202">
        <f>SUM(F50:F52)</f>
        <v>907850.4</v>
      </c>
      <c r="G49" s="201">
        <f>SUM(G50:G52)</f>
        <v>65705.739999999991</v>
      </c>
      <c r="H49" s="201">
        <f>F49-G49</f>
        <v>842144.66</v>
      </c>
      <c r="I49" s="203">
        <f>G49/F49</f>
        <v>7.2375074131156403E-2</v>
      </c>
      <c r="J49" s="204"/>
      <c r="K49" s="205"/>
      <c r="L49" s="203">
        <f>(K49+J49)/F49</f>
        <v>0</v>
      </c>
      <c r="M49" s="201">
        <f>K49+J49+G49</f>
        <v>65705.739999999991</v>
      </c>
      <c r="N49" s="201">
        <f>H49-K49-J49</f>
        <v>842144.66</v>
      </c>
      <c r="O49" s="206">
        <f>M49/F49</f>
        <v>7.2375074131156403E-2</v>
      </c>
      <c r="P49" s="207"/>
    </row>
    <row r="50" spans="1:16" s="211" customFormat="1" ht="12.75" x14ac:dyDescent="0.2">
      <c r="A50" s="212" t="s">
        <v>31</v>
      </c>
      <c r="B50" s="213"/>
      <c r="C50" s="214">
        <v>0</v>
      </c>
      <c r="D50" s="214"/>
      <c r="E50" s="214"/>
      <c r="F50" s="191">
        <f>E50+D50</f>
        <v>0</v>
      </c>
      <c r="G50" s="214">
        <f>SUM(D50:F50)</f>
        <v>0</v>
      </c>
      <c r="H50" s="214">
        <v>0</v>
      </c>
      <c r="I50" s="215"/>
      <c r="J50" s="216"/>
      <c r="K50" s="243"/>
      <c r="L50" s="215"/>
      <c r="M50" s="214"/>
      <c r="N50" s="214"/>
      <c r="O50" s="217"/>
      <c r="P50" s="218"/>
    </row>
    <row r="51" spans="1:16" s="211" customFormat="1" ht="12.75" x14ac:dyDescent="0.2">
      <c r="A51" s="212" t="s">
        <v>32</v>
      </c>
      <c r="B51" s="213"/>
      <c r="C51" s="214">
        <v>0</v>
      </c>
      <c r="D51" s="214"/>
      <c r="E51" s="214">
        <f>May!E51+April!E51+June!E51</f>
        <v>907850.4</v>
      </c>
      <c r="F51" s="191">
        <f>E51+D51</f>
        <v>907850.4</v>
      </c>
      <c r="G51" s="244">
        <f>May!G51+April!G51+June!G51</f>
        <v>65705.739999999991</v>
      </c>
      <c r="H51" s="214">
        <f>F51-G51</f>
        <v>842144.66</v>
      </c>
      <c r="I51" s="215">
        <f>G51/F51</f>
        <v>7.2375074131156403E-2</v>
      </c>
      <c r="J51" s="216"/>
      <c r="K51" s="243"/>
      <c r="L51" s="215">
        <f>(J51+K51)/F51</f>
        <v>0</v>
      </c>
      <c r="M51" s="214">
        <f>K51+J51+G51</f>
        <v>65705.739999999991</v>
      </c>
      <c r="N51" s="214">
        <f>H51-K51-J51</f>
        <v>842144.66</v>
      </c>
      <c r="O51" s="217">
        <f>M51/F51</f>
        <v>7.2375074131156403E-2</v>
      </c>
      <c r="P51" s="218"/>
    </row>
    <row r="52" spans="1:16" s="225" customFormat="1" x14ac:dyDescent="0.25">
      <c r="A52" s="212" t="s">
        <v>33</v>
      </c>
      <c r="B52" s="213"/>
      <c r="C52" s="219">
        <v>0</v>
      </c>
      <c r="D52" s="219"/>
      <c r="E52" s="219"/>
      <c r="F52" s="187">
        <v>0</v>
      </c>
      <c r="G52" s="219"/>
      <c r="H52" s="219">
        <v>0</v>
      </c>
      <c r="I52" s="220"/>
      <c r="J52" s="221"/>
      <c r="K52" s="189"/>
      <c r="L52" s="220"/>
      <c r="M52" s="219"/>
      <c r="N52" s="222"/>
      <c r="O52" s="223"/>
      <c r="P52" s="193"/>
    </row>
    <row r="53" spans="1:16" x14ac:dyDescent="0.25">
      <c r="A53" s="48" t="s">
        <v>46</v>
      </c>
      <c r="B53" s="151"/>
      <c r="C53" s="6"/>
      <c r="D53" s="6"/>
      <c r="E53" s="6"/>
      <c r="F53" s="6"/>
      <c r="G53" s="6"/>
      <c r="H53" s="6"/>
      <c r="I53" s="50"/>
      <c r="J53" s="47"/>
      <c r="K53" s="51"/>
      <c r="L53" s="50"/>
      <c r="M53" s="6"/>
      <c r="N53" s="6"/>
      <c r="O53" s="52"/>
    </row>
    <row r="54" spans="1:16" x14ac:dyDescent="0.25">
      <c r="A54" s="73"/>
      <c r="B54" s="151"/>
      <c r="C54" s="6"/>
      <c r="D54" s="6"/>
      <c r="E54" s="6"/>
      <c r="F54" s="6"/>
      <c r="G54" s="6"/>
      <c r="H54" s="6"/>
      <c r="I54" s="50"/>
      <c r="J54" s="47"/>
      <c r="K54" s="51"/>
      <c r="L54" s="50"/>
      <c r="M54" s="6"/>
      <c r="N54" s="6"/>
      <c r="O54" s="52"/>
    </row>
    <row r="55" spans="1:16" ht="45" x14ac:dyDescent="0.25">
      <c r="A55" s="55" t="s">
        <v>168</v>
      </c>
      <c r="B55" s="151" t="s">
        <v>47</v>
      </c>
      <c r="C55" s="7">
        <f>SUM(C56:C58)</f>
        <v>0</v>
      </c>
      <c r="D55" s="7">
        <f>SUM(D56:D58)</f>
        <v>1442000</v>
      </c>
      <c r="E55" s="7">
        <f>SUM(E56:E58)</f>
        <v>7352757.8799999999</v>
      </c>
      <c r="F55" s="56">
        <f>D55+E55</f>
        <v>8794757.879999999</v>
      </c>
      <c r="G55" s="56">
        <f>SUM(G56:G58)</f>
        <v>7091277.2400000002</v>
      </c>
      <c r="H55" s="56">
        <f>F55-G55</f>
        <v>1703480.6399999987</v>
      </c>
      <c r="I55" s="57">
        <f>G55/F55</f>
        <v>0.80630727266820457</v>
      </c>
      <c r="J55" s="56">
        <f>SUM(J56:J58)</f>
        <v>126398.19</v>
      </c>
      <c r="K55" s="56">
        <f>SUM(K56:K58)</f>
        <v>3939778.94</v>
      </c>
      <c r="L55" s="57">
        <f>(K55+J55)/F55</f>
        <v>0.46234099738513784</v>
      </c>
      <c r="M55" s="56">
        <f>K55+G55+J55</f>
        <v>11157454.369999999</v>
      </c>
      <c r="N55" s="56">
        <f>H55-K55-J55</f>
        <v>-2362696.4900000012</v>
      </c>
      <c r="O55" s="57">
        <f>M55/F55</f>
        <v>1.2686482700533424</v>
      </c>
    </row>
    <row r="56" spans="1:16" s="64" customFormat="1" ht="12.75" x14ac:dyDescent="0.2">
      <c r="A56" s="60" t="s">
        <v>31</v>
      </c>
      <c r="B56" s="152"/>
      <c r="C56" s="8"/>
      <c r="D56" s="8">
        <f>April!D56+May!D56+June!D57</f>
        <v>1145000</v>
      </c>
      <c r="E56" s="8">
        <f>April!E56+May!E56+June!E57</f>
        <v>0</v>
      </c>
      <c r="F56" s="8">
        <f>D56+E56</f>
        <v>1145000</v>
      </c>
      <c r="G56" s="8">
        <f>April!G56+May!G56+June!G57</f>
        <v>931568.8</v>
      </c>
      <c r="H56" s="8">
        <f>F56-G56</f>
        <v>213431.19999999995</v>
      </c>
      <c r="I56" s="61">
        <f>G56/F56</f>
        <v>0.81359720524017476</v>
      </c>
      <c r="J56" s="8">
        <f>April!J56+May!J56+June!J57</f>
        <v>0</v>
      </c>
      <c r="K56" s="8">
        <f>April!K56+May!K56+June!K57</f>
        <v>7362.06</v>
      </c>
      <c r="L56" s="61">
        <f>(K56+J56)/F56</f>
        <v>6.4297467248908297E-3</v>
      </c>
      <c r="M56" s="8">
        <f>K56+G56+J56</f>
        <v>938930.8600000001</v>
      </c>
      <c r="N56" s="8">
        <f>H56-K56-J56</f>
        <v>206069.13999999996</v>
      </c>
      <c r="O56" s="63">
        <f>M56/F56</f>
        <v>0.82002695196506559</v>
      </c>
    </row>
    <row r="57" spans="1:16" s="64" customFormat="1" ht="12.75" x14ac:dyDescent="0.2">
      <c r="A57" s="60" t="s">
        <v>32</v>
      </c>
      <c r="B57" s="152"/>
      <c r="C57" s="8"/>
      <c r="D57" s="8">
        <f>April!D57+May!D57+June!D58</f>
        <v>297000</v>
      </c>
      <c r="E57" s="8">
        <f>April!E57+May!E57+June!E58</f>
        <v>7352757.8799999999</v>
      </c>
      <c r="F57" s="8">
        <f t="shared" ref="F57:F58" si="29">D57+E57</f>
        <v>7649757.8799999999</v>
      </c>
      <c r="G57" s="8">
        <f>April!G57+May!G57+June!G58</f>
        <v>6159708.4400000004</v>
      </c>
      <c r="H57" s="8">
        <f>F57-G57</f>
        <v>1490049.4399999995</v>
      </c>
      <c r="I57" s="61">
        <f>G57/F57</f>
        <v>0.8052161305790243</v>
      </c>
      <c r="J57" s="8">
        <f>April!J57+May!J57+June!J58</f>
        <v>126398.19</v>
      </c>
      <c r="K57" s="8">
        <f>April!K57+May!K57+June!K58</f>
        <v>3932416.88</v>
      </c>
      <c r="L57" s="61">
        <f t="shared" ref="L57:L58" si="30">(K57+J57)/F57</f>
        <v>0.53058085414854983</v>
      </c>
      <c r="M57" s="8">
        <f t="shared" ref="M57:M58" si="31">K57+G57+J57</f>
        <v>10218523.51</v>
      </c>
      <c r="N57" s="8">
        <f t="shared" ref="N57:N58" si="32">H57-K57-J57</f>
        <v>-2568765.6300000004</v>
      </c>
      <c r="O57" s="63">
        <f>M57/F57</f>
        <v>1.3357969847275741</v>
      </c>
    </row>
    <row r="58" spans="1:16" s="64" customFormat="1" ht="12.75" x14ac:dyDescent="0.2">
      <c r="A58" s="60" t="s">
        <v>33</v>
      </c>
      <c r="B58" s="152"/>
      <c r="C58" s="8"/>
      <c r="D58" s="8">
        <f>April!D58+May!D58+June!D59</f>
        <v>0</v>
      </c>
      <c r="E58" s="8">
        <f>April!E58+May!E58+June!E59</f>
        <v>0</v>
      </c>
      <c r="F58" s="8">
        <f t="shared" si="29"/>
        <v>0</v>
      </c>
      <c r="G58" s="8">
        <f>April!G58+May!G58+June!G59</f>
        <v>0</v>
      </c>
      <c r="H58" s="8">
        <f>F58-G58</f>
        <v>0</v>
      </c>
      <c r="I58" s="61" t="e">
        <f>G58/F58</f>
        <v>#DIV/0!</v>
      </c>
      <c r="J58" s="8">
        <f>April!J58+May!J58+June!J59</f>
        <v>0</v>
      </c>
      <c r="K58" s="8">
        <f>April!K58+May!K58+June!K59</f>
        <v>0</v>
      </c>
      <c r="L58" s="61" t="e">
        <f t="shared" si="30"/>
        <v>#DIV/0!</v>
      </c>
      <c r="M58" s="8">
        <f t="shared" si="31"/>
        <v>0</v>
      </c>
      <c r="N58" s="8">
        <f t="shared" si="32"/>
        <v>0</v>
      </c>
      <c r="O58" s="63" t="e">
        <f>M58/F58</f>
        <v>#DIV/0!</v>
      </c>
    </row>
    <row r="59" spans="1:16" x14ac:dyDescent="0.25">
      <c r="A59" s="68"/>
      <c r="B59" s="153"/>
      <c r="C59" s="6"/>
      <c r="D59" s="6"/>
      <c r="E59" s="6"/>
      <c r="F59" s="6"/>
      <c r="G59" s="6"/>
      <c r="H59" s="6"/>
      <c r="I59" s="50"/>
      <c r="J59" s="47"/>
      <c r="K59" s="51"/>
      <c r="L59" s="50"/>
      <c r="M59" s="6"/>
      <c r="N59" s="6"/>
      <c r="O59" s="52"/>
    </row>
    <row r="60" spans="1:16" s="24" customFormat="1" x14ac:dyDescent="0.25">
      <c r="A60" s="71" t="s">
        <v>48</v>
      </c>
      <c r="B60" s="154"/>
      <c r="C60" s="7">
        <f>SUM(C61:C63)</f>
        <v>0</v>
      </c>
      <c r="D60" s="7">
        <f>SUM(D61:D63)</f>
        <v>1442000</v>
      </c>
      <c r="E60" s="7">
        <f>SUM(E61:E63)</f>
        <v>19553781.959999997</v>
      </c>
      <c r="F60" s="7">
        <f>D60+E60</f>
        <v>20995781.959999997</v>
      </c>
      <c r="G60" s="7">
        <f>SUM(G61:G63)</f>
        <v>8104380.8900000006</v>
      </c>
      <c r="H60" s="7">
        <f>F60-G60</f>
        <v>12891401.069999997</v>
      </c>
      <c r="I60" s="57">
        <f>G60/F60</f>
        <v>0.38600043120280153</v>
      </c>
      <c r="J60" s="7">
        <f>SUM(J61:J63)</f>
        <v>696498.96</v>
      </c>
      <c r="K60" s="7">
        <f>SUM(K61:K63)</f>
        <v>5194341.669999999</v>
      </c>
      <c r="L60" s="57">
        <f>(K60+J60)/F60</f>
        <v>0.28057257601659719</v>
      </c>
      <c r="M60" s="7">
        <f>K60+G60+J60</f>
        <v>13995221.52</v>
      </c>
      <c r="N60" s="7">
        <f>H60-K60-J60</f>
        <v>7000560.4399999976</v>
      </c>
      <c r="O60" s="72">
        <f>M60/F60</f>
        <v>0.66657300721939872</v>
      </c>
    </row>
    <row r="61" spans="1:16" s="24" customFormat="1" x14ac:dyDescent="0.25">
      <c r="A61" s="48" t="s">
        <v>31</v>
      </c>
      <c r="B61" s="154"/>
      <c r="C61" s="7">
        <f>+C30+C35+C40+C45+C56</f>
        <v>0</v>
      </c>
      <c r="D61" s="7">
        <f>+D30+D35+D40+D45+D56</f>
        <v>1145000</v>
      </c>
      <c r="E61" s="7">
        <f>+E30+E35+E40+E45+E56</f>
        <v>0</v>
      </c>
      <c r="F61" s="7">
        <f>D61+E61</f>
        <v>1145000</v>
      </c>
      <c r="G61" s="7">
        <f>+G30+G35+G40+G45+G56</f>
        <v>931568.8</v>
      </c>
      <c r="H61" s="7">
        <f>F61-G61</f>
        <v>213431.19999999995</v>
      </c>
      <c r="I61" s="57">
        <f>G61/F61</f>
        <v>0.81359720524017476</v>
      </c>
      <c r="J61" s="7">
        <f t="shared" ref="J61:K63" si="33">+J30+J35+J40+J45+J56</f>
        <v>0</v>
      </c>
      <c r="K61" s="7">
        <f t="shared" si="33"/>
        <v>7362.06</v>
      </c>
      <c r="L61" s="57">
        <f>(K61+J61)/F61</f>
        <v>6.4297467248908297E-3</v>
      </c>
      <c r="M61" s="7">
        <f>K61+G61+J61</f>
        <v>938930.8600000001</v>
      </c>
      <c r="N61" s="7">
        <f>H61-K61-J61</f>
        <v>206069.13999999996</v>
      </c>
      <c r="O61" s="72">
        <f>M61/F61</f>
        <v>0.82002695196506559</v>
      </c>
    </row>
    <row r="62" spans="1:16" s="24" customFormat="1" x14ac:dyDescent="0.25">
      <c r="A62" s="48" t="s">
        <v>32</v>
      </c>
      <c r="B62" s="154"/>
      <c r="C62" s="7">
        <f>+C31+C36+C41+C46+C57</f>
        <v>0</v>
      </c>
      <c r="D62" s="7">
        <f>+D31+D36+D41+D46+D57</f>
        <v>297000</v>
      </c>
      <c r="E62" s="7">
        <f>+E31+E36+E41+E46+E57+E51</f>
        <v>19553781.959999997</v>
      </c>
      <c r="F62" s="7">
        <f>D62+E62</f>
        <v>19850781.959999997</v>
      </c>
      <c r="G62" s="7">
        <f>+G31+G36+G41+G46+G57+G51</f>
        <v>7172812.0900000008</v>
      </c>
      <c r="H62" s="7">
        <f>F62-G62</f>
        <v>12677969.869999997</v>
      </c>
      <c r="I62" s="57">
        <f>G62/F62</f>
        <v>0.36133650072090168</v>
      </c>
      <c r="J62" s="7">
        <f t="shared" si="33"/>
        <v>696498.96</v>
      </c>
      <c r="K62" s="7">
        <f t="shared" si="33"/>
        <v>5186979.6099999994</v>
      </c>
      <c r="L62" s="57">
        <f t="shared" ref="L62:L63" si="34">(K62+J62)/F62</f>
        <v>0.29638522965268621</v>
      </c>
      <c r="M62" s="7">
        <f>K62+G62+J62</f>
        <v>13056290.66</v>
      </c>
      <c r="N62" s="7">
        <f t="shared" ref="N62:N63" si="35">H62-K62-J62</f>
        <v>6794491.299999998</v>
      </c>
      <c r="O62" s="72">
        <f>M62/F62</f>
        <v>0.65772173037358783</v>
      </c>
    </row>
    <row r="63" spans="1:16" s="24" customFormat="1" x14ac:dyDescent="0.25">
      <c r="A63" s="48" t="s">
        <v>33</v>
      </c>
      <c r="B63" s="154"/>
      <c r="C63" s="7">
        <f>+C32+C37+C42+C47+C58</f>
        <v>0</v>
      </c>
      <c r="D63" s="7">
        <f>+D32+D37+D42+D47+D58</f>
        <v>0</v>
      </c>
      <c r="E63" s="7">
        <f>+E32+E37+E42+E47+E58</f>
        <v>0</v>
      </c>
      <c r="F63" s="7">
        <f>D63+E63</f>
        <v>0</v>
      </c>
      <c r="G63" s="7">
        <f>+G32+G37+G42+G47+G58</f>
        <v>0</v>
      </c>
      <c r="H63" s="7">
        <f>F63-G63</f>
        <v>0</v>
      </c>
      <c r="I63" s="57" t="e">
        <f>G63/F63</f>
        <v>#DIV/0!</v>
      </c>
      <c r="J63" s="7">
        <f t="shared" si="33"/>
        <v>0</v>
      </c>
      <c r="K63" s="7">
        <f t="shared" si="33"/>
        <v>0</v>
      </c>
      <c r="L63" s="57" t="e">
        <f t="shared" si="34"/>
        <v>#DIV/0!</v>
      </c>
      <c r="M63" s="7">
        <f t="shared" ref="M63" si="36">K63+G63+J63</f>
        <v>0</v>
      </c>
      <c r="N63" s="7">
        <f t="shared" si="35"/>
        <v>0</v>
      </c>
      <c r="O63" s="72" t="e">
        <f>M63/F63</f>
        <v>#DIV/0!</v>
      </c>
    </row>
    <row r="64" spans="1:16" x14ac:dyDescent="0.25">
      <c r="A64" s="68"/>
      <c r="B64" s="153"/>
      <c r="C64" s="6"/>
      <c r="D64" s="6"/>
      <c r="E64" s="6"/>
      <c r="F64" s="6"/>
      <c r="G64" s="6"/>
      <c r="H64" s="6"/>
      <c r="I64" s="50"/>
      <c r="J64" s="47"/>
      <c r="K64" s="51"/>
      <c r="L64" s="50"/>
      <c r="M64" s="6"/>
      <c r="N64" s="6"/>
      <c r="O64" s="52"/>
    </row>
    <row r="65" spans="1:15" x14ac:dyDescent="0.25">
      <c r="A65" s="48" t="s">
        <v>49</v>
      </c>
      <c r="B65" s="153"/>
      <c r="C65" s="6"/>
      <c r="D65" s="6"/>
      <c r="E65" s="6"/>
      <c r="F65" s="6"/>
      <c r="G65" s="6"/>
      <c r="H65" s="6"/>
      <c r="I65" s="50"/>
      <c r="J65" s="47"/>
      <c r="K65" s="51"/>
      <c r="L65" s="50"/>
      <c r="M65" s="6"/>
      <c r="N65" s="6"/>
      <c r="O65" s="52"/>
    </row>
    <row r="66" spans="1:15" x14ac:dyDescent="0.25">
      <c r="A66" s="68"/>
      <c r="B66" s="153"/>
      <c r="C66" s="6"/>
      <c r="D66" s="6"/>
      <c r="E66" s="6"/>
      <c r="F66" s="6"/>
      <c r="G66" s="6"/>
      <c r="H66" s="6"/>
      <c r="I66" s="50"/>
      <c r="J66" s="47"/>
      <c r="K66" s="51"/>
      <c r="L66" s="50"/>
      <c r="M66" s="6"/>
      <c r="N66" s="6"/>
      <c r="O66" s="52"/>
    </row>
    <row r="67" spans="1:15" x14ac:dyDescent="0.25">
      <c r="A67" s="48" t="s">
        <v>50</v>
      </c>
      <c r="B67" s="153"/>
      <c r="C67" s="6"/>
      <c r="D67" s="6"/>
      <c r="E67" s="6"/>
      <c r="F67" s="6"/>
      <c r="G67" s="6"/>
      <c r="H67" s="6"/>
      <c r="I67" s="50"/>
      <c r="J67" s="47"/>
      <c r="K67" s="51"/>
      <c r="L67" s="50"/>
      <c r="M67" s="6"/>
      <c r="N67" s="6"/>
      <c r="O67" s="52"/>
    </row>
    <row r="68" spans="1:15" x14ac:dyDescent="0.25">
      <c r="A68" s="68"/>
      <c r="B68" s="153"/>
      <c r="C68" s="6"/>
      <c r="D68" s="6"/>
      <c r="E68" s="6"/>
      <c r="F68" s="6"/>
      <c r="G68" s="6"/>
      <c r="H68" s="6"/>
      <c r="I68" s="50"/>
      <c r="J68" s="47"/>
      <c r="K68" s="51"/>
      <c r="L68" s="50"/>
      <c r="M68" s="6"/>
      <c r="N68" s="6"/>
      <c r="O68" s="52"/>
    </row>
    <row r="69" spans="1:15" x14ac:dyDescent="0.25">
      <c r="A69" s="73"/>
      <c r="B69" s="151"/>
      <c r="C69" s="6"/>
      <c r="D69" s="6"/>
      <c r="E69" s="6"/>
      <c r="F69" s="6"/>
      <c r="G69" s="6"/>
      <c r="H69" s="6"/>
      <c r="I69" s="50"/>
      <c r="J69" s="47"/>
      <c r="K69" s="51"/>
      <c r="L69" s="50"/>
      <c r="M69" s="6"/>
      <c r="N69" s="6"/>
      <c r="O69" s="52"/>
    </row>
    <row r="70" spans="1:15" ht="45" x14ac:dyDescent="0.25">
      <c r="A70" s="55" t="s">
        <v>51</v>
      </c>
      <c r="B70" s="151" t="s">
        <v>52</v>
      </c>
      <c r="C70" s="7">
        <f>SUM(C71:C74)</f>
        <v>0</v>
      </c>
      <c r="D70" s="7">
        <f>SUM(D71:D74)</f>
        <v>0</v>
      </c>
      <c r="E70" s="7">
        <f>SUM(E71:E74)</f>
        <v>36037567.840000004</v>
      </c>
      <c r="F70" s="56">
        <f>D70+E70</f>
        <v>36037567.840000004</v>
      </c>
      <c r="G70" s="56">
        <f>SUM(G71:G74)</f>
        <v>35303090.609999999</v>
      </c>
      <c r="H70" s="56">
        <f>F70-G70</f>
        <v>734477.23000000417</v>
      </c>
      <c r="I70" s="57">
        <f>G70/F70</f>
        <v>0.97961912320884292</v>
      </c>
      <c r="J70" s="56">
        <f>SUM(J71:J74)</f>
        <v>933104.54999999993</v>
      </c>
      <c r="K70" s="56">
        <f>SUM(K71:K74)</f>
        <v>2871483.77</v>
      </c>
      <c r="L70" s="57">
        <f>(K70+J70)/F70</f>
        <v>0.10557283823624429</v>
      </c>
      <c r="M70" s="56">
        <f>K70+G70+J70</f>
        <v>39107678.93</v>
      </c>
      <c r="N70" s="56">
        <f>H70-K70-J70</f>
        <v>-3070111.0899999957</v>
      </c>
      <c r="O70" s="57">
        <f>M70/F70</f>
        <v>1.0851919614450873</v>
      </c>
    </row>
    <row r="71" spans="1:15" s="64" customFormat="1" ht="12.75" x14ac:dyDescent="0.2">
      <c r="A71" s="60" t="s">
        <v>31</v>
      </c>
      <c r="B71" s="152"/>
      <c r="C71" s="8"/>
      <c r="D71" s="8">
        <f>April!D71+May!D71+June!D72</f>
        <v>0</v>
      </c>
      <c r="E71" s="8">
        <f>April!E71+May!E71+June!E72</f>
        <v>18326540.559999999</v>
      </c>
      <c r="F71" s="8">
        <f>D71+E71</f>
        <v>18326540.559999999</v>
      </c>
      <c r="G71" s="8">
        <f>April!G71+May!G71+June!G72</f>
        <v>30369459.840000004</v>
      </c>
      <c r="H71" s="8">
        <f>F71-G71</f>
        <v>-12042919.280000005</v>
      </c>
      <c r="I71" s="61">
        <f>G71/F71</f>
        <v>1.6571299826375965</v>
      </c>
      <c r="J71" s="8">
        <f>April!J71+May!J71+June!J72</f>
        <v>0</v>
      </c>
      <c r="K71" s="8">
        <f>April!K71+May!K71+June!K72</f>
        <v>35163.94</v>
      </c>
      <c r="L71" s="61">
        <f>(K71+J71)/F71</f>
        <v>1.9187440141730711E-3</v>
      </c>
      <c r="M71" s="8">
        <f>K71+G71+J71</f>
        <v>30404623.780000005</v>
      </c>
      <c r="N71" s="8">
        <f>H71-K71-J71</f>
        <v>-12078083.220000004</v>
      </c>
      <c r="O71" s="63">
        <f>M71/F71</f>
        <v>1.6590487266517695</v>
      </c>
    </row>
    <row r="72" spans="1:15" s="64" customFormat="1" ht="12.75" x14ac:dyDescent="0.2">
      <c r="A72" s="60" t="s">
        <v>32</v>
      </c>
      <c r="B72" s="152"/>
      <c r="C72" s="8"/>
      <c r="D72" s="8">
        <f>April!D72+May!D72+June!D73</f>
        <v>0</v>
      </c>
      <c r="E72" s="8">
        <f>April!E72+May!E72+June!E73</f>
        <v>17711027.280000001</v>
      </c>
      <c r="F72" s="8">
        <f t="shared" ref="F72:F73" si="37">D72+E72</f>
        <v>17711027.280000001</v>
      </c>
      <c r="G72" s="8">
        <f>April!G72+May!G72+June!G73</f>
        <v>4933630.7699999996</v>
      </c>
      <c r="H72" s="8">
        <f>F72-G72</f>
        <v>12777396.510000002</v>
      </c>
      <c r="I72" s="61">
        <f>G72/F72</f>
        <v>0.27856265432842803</v>
      </c>
      <c r="J72" s="8">
        <f>April!J72+May!J72+June!J73</f>
        <v>933104.54999999993</v>
      </c>
      <c r="K72" s="8">
        <f>April!K72+May!K72+June!K73</f>
        <v>2836319.83</v>
      </c>
      <c r="L72" s="61">
        <f t="shared" ref="L72:L73" si="38">(K72+J72)/F72</f>
        <v>0.21282923460100953</v>
      </c>
      <c r="M72" s="8">
        <f t="shared" ref="M72:M73" si="39">K72+G72+J72</f>
        <v>8703055.1500000004</v>
      </c>
      <c r="N72" s="8">
        <f t="shared" ref="N72:N73" si="40">H72-K72-J72</f>
        <v>9007972.1300000008</v>
      </c>
      <c r="O72" s="63">
        <f>M72/F72</f>
        <v>0.49139188892943764</v>
      </c>
    </row>
    <row r="73" spans="1:15" s="64" customFormat="1" ht="12.75" x14ac:dyDescent="0.2">
      <c r="A73" s="60" t="s">
        <v>53</v>
      </c>
      <c r="B73" s="152"/>
      <c r="C73" s="8"/>
      <c r="D73" s="8">
        <f>April!D73+May!D73+June!D74</f>
        <v>0</v>
      </c>
      <c r="E73" s="8">
        <f>April!E73+May!E73+June!E74</f>
        <v>0</v>
      </c>
      <c r="F73" s="8">
        <f t="shared" si="37"/>
        <v>0</v>
      </c>
      <c r="G73" s="8">
        <f>April!G73+May!G73+June!G74</f>
        <v>0</v>
      </c>
      <c r="H73" s="8">
        <f>F73-G73</f>
        <v>0</v>
      </c>
      <c r="I73" s="61" t="e">
        <f>G73/F73</f>
        <v>#DIV/0!</v>
      </c>
      <c r="J73" s="8">
        <f>April!J73+May!J73+June!J74</f>
        <v>0</v>
      </c>
      <c r="K73" s="8">
        <f>April!K73+May!K73+June!K74</f>
        <v>0</v>
      </c>
      <c r="L73" s="61" t="e">
        <f t="shared" si="38"/>
        <v>#DIV/0!</v>
      </c>
      <c r="M73" s="8">
        <f t="shared" si="39"/>
        <v>0</v>
      </c>
      <c r="N73" s="8">
        <f t="shared" si="40"/>
        <v>0</v>
      </c>
      <c r="O73" s="63" t="e">
        <f>M73/F73</f>
        <v>#DIV/0!</v>
      </c>
    </row>
    <row r="74" spans="1:15" s="64" customFormat="1" ht="12.75" x14ac:dyDescent="0.2">
      <c r="A74" s="60" t="s">
        <v>33</v>
      </c>
      <c r="B74" s="152"/>
      <c r="C74" s="8"/>
      <c r="D74" s="8">
        <f>April!D74+May!D74+June!D75</f>
        <v>0</v>
      </c>
      <c r="E74" s="8">
        <f>April!E74+May!E74+June!E75</f>
        <v>0</v>
      </c>
      <c r="F74" s="8">
        <f t="shared" ref="F74" si="41">D74+E74</f>
        <v>0</v>
      </c>
      <c r="G74" s="8">
        <f>April!G74+May!G74+June!G75</f>
        <v>0</v>
      </c>
      <c r="H74" s="8">
        <f>F74-G74</f>
        <v>0</v>
      </c>
      <c r="I74" s="61" t="e">
        <f>G74/F74</f>
        <v>#DIV/0!</v>
      </c>
      <c r="J74" s="8">
        <f>April!J74+May!J74+June!J75</f>
        <v>0</v>
      </c>
      <c r="K74" s="8">
        <f>April!K74+May!K74+June!K75</f>
        <v>0</v>
      </c>
      <c r="L74" s="61" t="e">
        <f t="shared" ref="L74" si="42">(K74+J74)/F74</f>
        <v>#DIV/0!</v>
      </c>
      <c r="M74" s="8">
        <f t="shared" ref="M74" si="43">K74+G74+J74</f>
        <v>0</v>
      </c>
      <c r="N74" s="8">
        <f t="shared" ref="N74" si="44">H74-K74-J74</f>
        <v>0</v>
      </c>
      <c r="O74" s="63" t="e">
        <f>M74/F74</f>
        <v>#DIV/0!</v>
      </c>
    </row>
    <row r="75" spans="1:15" x14ac:dyDescent="0.25">
      <c r="A75" s="68"/>
      <c r="B75" s="153"/>
      <c r="C75" s="6"/>
      <c r="D75" s="6"/>
      <c r="E75" s="6"/>
      <c r="F75" s="6"/>
      <c r="G75" s="6"/>
      <c r="H75" s="6"/>
      <c r="I75" s="50"/>
      <c r="J75" s="47"/>
      <c r="K75" s="51"/>
      <c r="L75" s="50"/>
      <c r="M75" s="6"/>
      <c r="N75" s="6"/>
      <c r="O75" s="52"/>
    </row>
    <row r="76" spans="1:15" x14ac:dyDescent="0.25">
      <c r="A76" s="55" t="s">
        <v>54</v>
      </c>
      <c r="B76" s="151" t="s">
        <v>55</v>
      </c>
      <c r="C76" s="7">
        <f>SUM(C77:C79)</f>
        <v>0</v>
      </c>
      <c r="D76" s="7">
        <f>SUM(D77:D79)</f>
        <v>22770000</v>
      </c>
      <c r="E76" s="7">
        <f>SUM(E77:E79)</f>
        <v>57281720</v>
      </c>
      <c r="F76" s="56">
        <f>D76+E76</f>
        <v>80051720</v>
      </c>
      <c r="G76" s="56">
        <f>SUM(G77:G79)</f>
        <v>10993583.663999999</v>
      </c>
      <c r="H76" s="56">
        <f>F76-G76</f>
        <v>69058136.335999995</v>
      </c>
      <c r="I76" s="57">
        <f>G76/F76</f>
        <v>0.13733101130119377</v>
      </c>
      <c r="J76" s="56">
        <f>SUM(J77:J79)</f>
        <v>50698162.07</v>
      </c>
      <c r="K76" s="56">
        <f>SUM(K77:K79)</f>
        <v>297544.56</v>
      </c>
      <c r="L76" s="57">
        <f>(K76+J76)/F76</f>
        <v>0.63703449007716517</v>
      </c>
      <c r="M76" s="56">
        <f>K76+G76+J76</f>
        <v>61989290.294</v>
      </c>
      <c r="N76" s="56">
        <f>H76-K76-J76</f>
        <v>18062429.705999993</v>
      </c>
      <c r="O76" s="57">
        <f>M76/F76</f>
        <v>0.77436550137835891</v>
      </c>
    </row>
    <row r="77" spans="1:15" s="64" customFormat="1" ht="12.75" x14ac:dyDescent="0.2">
      <c r="A77" s="60" t="s">
        <v>31</v>
      </c>
      <c r="B77" s="152"/>
      <c r="C77" s="8"/>
      <c r="D77" s="8">
        <f>April!D77+May!D77+June!D78</f>
        <v>1549000</v>
      </c>
      <c r="E77" s="8">
        <f>April!E77+May!E77+June!E78</f>
        <v>0</v>
      </c>
      <c r="F77" s="8">
        <f>D77+E77</f>
        <v>1549000</v>
      </c>
      <c r="G77" s="8">
        <f>April!G77+May!G77+June!G78</f>
        <v>2619477.1039999998</v>
      </c>
      <c r="H77" s="8">
        <f>F77-G77</f>
        <v>-1070477.1039999998</v>
      </c>
      <c r="I77" s="61">
        <f>G77/F77</f>
        <v>1.6910762453195609</v>
      </c>
      <c r="J77" s="8">
        <f>April!J77+May!J77+June!J78</f>
        <v>0</v>
      </c>
      <c r="K77" s="8">
        <f>April!K77+May!K77+June!K78</f>
        <v>0</v>
      </c>
      <c r="L77" s="61">
        <f>(K77+J77)/F77</f>
        <v>0</v>
      </c>
      <c r="M77" s="8">
        <f>K77+G77+J77</f>
        <v>2619477.1039999998</v>
      </c>
      <c r="N77" s="8">
        <f>H77-K77-J77</f>
        <v>-1070477.1039999998</v>
      </c>
      <c r="O77" s="63">
        <f>M77/F77</f>
        <v>1.6910762453195609</v>
      </c>
    </row>
    <row r="78" spans="1:15" s="64" customFormat="1" ht="12.75" x14ac:dyDescent="0.2">
      <c r="A78" s="60" t="s">
        <v>32</v>
      </c>
      <c r="B78" s="152"/>
      <c r="C78" s="8"/>
      <c r="D78" s="8">
        <f>April!D78+May!D78+June!D79</f>
        <v>21221000</v>
      </c>
      <c r="E78" s="8">
        <f>April!E78+May!E78+June!E79</f>
        <v>57281720</v>
      </c>
      <c r="F78" s="8">
        <f t="shared" ref="F78:F79" si="45">D78+E78</f>
        <v>78502720</v>
      </c>
      <c r="G78" s="8">
        <f>April!G78+May!G78+June!G79</f>
        <v>8374106.5599999996</v>
      </c>
      <c r="H78" s="8">
        <f>F78-G78</f>
        <v>70128613.439999998</v>
      </c>
      <c r="I78" s="61">
        <f>G78/F78</f>
        <v>0.1066728205086397</v>
      </c>
      <c r="J78" s="8">
        <f>April!J78+May!J78+June!J79</f>
        <v>50698162.07</v>
      </c>
      <c r="K78" s="8">
        <f>April!K78+May!K78+June!K79</f>
        <v>297544.56</v>
      </c>
      <c r="L78" s="61">
        <f t="shared" ref="L78:L79" si="46">(K78+J78)/F78</f>
        <v>0.6496043274678891</v>
      </c>
      <c r="M78" s="8">
        <f t="shared" ref="M78:M79" si="47">K78+G78+J78</f>
        <v>59369813.189999998</v>
      </c>
      <c r="N78" s="8">
        <f t="shared" ref="N78:N79" si="48">H78-K78-J78</f>
        <v>19132906.809999995</v>
      </c>
      <c r="O78" s="63">
        <f>M78/F78</f>
        <v>0.75627714797652867</v>
      </c>
    </row>
    <row r="79" spans="1:15" s="64" customFormat="1" ht="12.75" x14ac:dyDescent="0.2">
      <c r="A79" s="60" t="s">
        <v>33</v>
      </c>
      <c r="B79" s="152"/>
      <c r="C79" s="8"/>
      <c r="D79" s="8">
        <f>April!D79+May!D79+June!D80</f>
        <v>0</v>
      </c>
      <c r="E79" s="8">
        <f>April!E79+May!E79+June!E80</f>
        <v>0</v>
      </c>
      <c r="F79" s="8">
        <f t="shared" si="45"/>
        <v>0</v>
      </c>
      <c r="G79" s="8">
        <f>April!G79+May!G79+June!G80</f>
        <v>0</v>
      </c>
      <c r="H79" s="8">
        <f>F79-G79</f>
        <v>0</v>
      </c>
      <c r="I79" s="61" t="e">
        <f>G79/F79</f>
        <v>#DIV/0!</v>
      </c>
      <c r="J79" s="8">
        <f>April!J79+May!J79+June!J80</f>
        <v>0</v>
      </c>
      <c r="K79" s="8">
        <f>April!K79+May!K79+June!K80</f>
        <v>0</v>
      </c>
      <c r="L79" s="61" t="e">
        <f t="shared" si="46"/>
        <v>#DIV/0!</v>
      </c>
      <c r="M79" s="8">
        <f t="shared" si="47"/>
        <v>0</v>
      </c>
      <c r="N79" s="8">
        <f t="shared" si="48"/>
        <v>0</v>
      </c>
      <c r="O79" s="63" t="e">
        <f>M79/F79</f>
        <v>#DIV/0!</v>
      </c>
    </row>
    <row r="80" spans="1:15" x14ac:dyDescent="0.25">
      <c r="A80" s="68"/>
      <c r="B80" s="153"/>
      <c r="C80" s="6"/>
      <c r="D80" s="6"/>
      <c r="E80" s="6"/>
      <c r="F80" s="6"/>
      <c r="G80" s="6"/>
      <c r="H80" s="6"/>
      <c r="I80" s="50"/>
      <c r="J80" s="47"/>
      <c r="K80" s="51"/>
      <c r="L80" s="50"/>
      <c r="M80" s="6"/>
      <c r="N80" s="6"/>
      <c r="O80" s="52"/>
    </row>
    <row r="81" spans="1:16" s="228" customFormat="1" ht="30" x14ac:dyDescent="0.25">
      <c r="A81" s="199" t="s">
        <v>169</v>
      </c>
      <c r="B81" s="200" t="s">
        <v>170</v>
      </c>
      <c r="C81" s="201">
        <f>SUM(C82:C84)</f>
        <v>0</v>
      </c>
      <c r="D81" s="201"/>
      <c r="E81" s="201">
        <f>SUM(E82:E84)</f>
        <v>16197703.879999999</v>
      </c>
      <c r="F81" s="202">
        <f>SUM(F82:F84)</f>
        <v>16197703.879999999</v>
      </c>
      <c r="G81" s="201">
        <f>SUM(G82:G84)</f>
        <v>254031.18</v>
      </c>
      <c r="H81" s="201">
        <f>SUM(H82:H84)</f>
        <v>15943672.699999999</v>
      </c>
      <c r="I81" s="203">
        <f>G81/F81</f>
        <v>1.5683159902291039E-2</v>
      </c>
      <c r="J81" s="204">
        <f>SUM(J82:J84)</f>
        <v>3004461.67</v>
      </c>
      <c r="K81" s="205">
        <f>SUM(K83)</f>
        <v>2133747.2200000002</v>
      </c>
      <c r="L81" s="203"/>
      <c r="M81" s="201">
        <f>SUM(M82:M84)</f>
        <v>5392240.0700000003</v>
      </c>
      <c r="N81" s="201">
        <f>SUM(N82:N84)</f>
        <v>10805463.809999999</v>
      </c>
      <c r="O81" s="206">
        <f>O83</f>
        <v>0.33290150937121593</v>
      </c>
      <c r="P81" s="207"/>
    </row>
    <row r="82" spans="1:16" s="229" customFormat="1" ht="12.75" hidden="1" x14ac:dyDescent="0.2">
      <c r="A82" s="212" t="s">
        <v>31</v>
      </c>
      <c r="B82" s="213"/>
      <c r="C82" s="214"/>
      <c r="D82" s="214"/>
      <c r="E82" s="214"/>
      <c r="F82" s="191"/>
      <c r="G82" s="214"/>
      <c r="H82" s="214"/>
      <c r="I82" s="215"/>
      <c r="J82" s="216"/>
      <c r="K82" s="243"/>
      <c r="L82" s="215"/>
      <c r="M82" s="214"/>
      <c r="N82" s="214"/>
      <c r="O82" s="217"/>
      <c r="P82" s="218"/>
    </row>
    <row r="83" spans="1:16" s="229" customFormat="1" ht="12.75" x14ac:dyDescent="0.2">
      <c r="A83" s="212" t="s">
        <v>32</v>
      </c>
      <c r="B83" s="213"/>
      <c r="C83" s="214"/>
      <c r="D83" s="214"/>
      <c r="E83" s="214">
        <f>May!E83+April!E83+June!E84</f>
        <v>16197703.879999999</v>
      </c>
      <c r="F83" s="191">
        <f>SUM(E83)</f>
        <v>16197703.879999999</v>
      </c>
      <c r="G83" s="214">
        <f>April!G83+May!G83+June!G84</f>
        <v>254031.18</v>
      </c>
      <c r="H83" s="214">
        <f>F83-G83</f>
        <v>15943672.699999999</v>
      </c>
      <c r="I83" s="215">
        <f>G83/F83</f>
        <v>1.5683159902291039E-2</v>
      </c>
      <c r="J83" s="216">
        <f>April!J83+May!J83+June!J84</f>
        <v>3004461.67</v>
      </c>
      <c r="K83" s="243">
        <f>May!K83+April!K83+June!K84</f>
        <v>2133747.2200000002</v>
      </c>
      <c r="L83" s="215"/>
      <c r="M83" s="214">
        <f>K83+J83+G83</f>
        <v>5392240.0700000003</v>
      </c>
      <c r="N83" s="214">
        <f>F83-G83-J83-K83</f>
        <v>10805463.809999999</v>
      </c>
      <c r="O83" s="217">
        <f>M83/F83</f>
        <v>0.33290150937121593</v>
      </c>
      <c r="P83" s="218"/>
    </row>
    <row r="84" spans="1:16" s="225" customFormat="1" hidden="1" x14ac:dyDescent="0.25">
      <c r="A84" s="212" t="s">
        <v>33</v>
      </c>
      <c r="B84" s="213"/>
      <c r="C84" s="219"/>
      <c r="D84" s="219"/>
      <c r="E84" s="219"/>
      <c r="F84" s="187"/>
      <c r="G84" s="219"/>
      <c r="H84" s="219"/>
      <c r="I84" s="220"/>
      <c r="J84" s="221"/>
      <c r="K84" s="189"/>
      <c r="L84" s="220"/>
      <c r="M84" s="219"/>
      <c r="N84" s="222"/>
      <c r="O84" s="223"/>
      <c r="P84" s="193"/>
    </row>
    <row r="85" spans="1:16" x14ac:dyDescent="0.25">
      <c r="A85" s="68"/>
      <c r="B85" s="69"/>
      <c r="C85" s="6"/>
      <c r="D85" s="248"/>
      <c r="E85" s="187"/>
      <c r="F85" s="187"/>
      <c r="G85" s="187"/>
      <c r="H85" s="187"/>
      <c r="I85" s="188"/>
      <c r="J85" s="240"/>
      <c r="K85" s="189"/>
      <c r="L85" s="50"/>
      <c r="M85" s="6"/>
      <c r="N85" s="6"/>
      <c r="O85" s="52"/>
    </row>
    <row r="86" spans="1:16" s="24" customFormat="1" x14ac:dyDescent="0.25">
      <c r="A86" s="71" t="s">
        <v>56</v>
      </c>
      <c r="B86" s="154"/>
      <c r="C86" s="7">
        <f>SUM(C87:C90)</f>
        <v>0</v>
      </c>
      <c r="D86" s="7">
        <f>SUM(D87:D90)</f>
        <v>22770000</v>
      </c>
      <c r="E86" s="7">
        <f>SUM(E87:E90)</f>
        <v>109516991.72</v>
      </c>
      <c r="F86" s="7">
        <f>D86+E86</f>
        <v>132286991.72</v>
      </c>
      <c r="G86" s="7">
        <f>SUM(G87:G90)</f>
        <v>46550705.453999996</v>
      </c>
      <c r="H86" s="56">
        <f>F86-G86</f>
        <v>85736286.266000003</v>
      </c>
      <c r="I86" s="57">
        <f>G86/F86</f>
        <v>0.35189178352872136</v>
      </c>
      <c r="J86" s="74">
        <f>SUM(J87:J90)</f>
        <v>54635728.289999999</v>
      </c>
      <c r="K86" s="7">
        <f>SUM(K87:K90)</f>
        <v>5302775.5500000007</v>
      </c>
      <c r="L86" s="57">
        <f>(K86+J86)/F86</f>
        <v>0.45309446575719597</v>
      </c>
      <c r="M86" s="7">
        <f>K86+G86+J86</f>
        <v>106489209.294</v>
      </c>
      <c r="N86" s="7">
        <f>H86-K86-J86</f>
        <v>25797782.426000006</v>
      </c>
      <c r="O86" s="72">
        <f>M86/F86</f>
        <v>0.80498624928591733</v>
      </c>
    </row>
    <row r="87" spans="1:16" s="24" customFormat="1" x14ac:dyDescent="0.25">
      <c r="A87" s="48" t="s">
        <v>31</v>
      </c>
      <c r="B87" s="154"/>
      <c r="C87" s="7">
        <f>+C71+C77</f>
        <v>0</v>
      </c>
      <c r="D87" s="7">
        <f>+D71+D77</f>
        <v>1549000</v>
      </c>
      <c r="E87" s="7">
        <f>+E71+E77</f>
        <v>18326540.559999999</v>
      </c>
      <c r="F87" s="7">
        <f>D87+E87</f>
        <v>19875540.559999999</v>
      </c>
      <c r="G87" s="7">
        <f>+G71+G77</f>
        <v>32988936.944000002</v>
      </c>
      <c r="H87" s="56">
        <f>F87-G87</f>
        <v>-13113396.384000003</v>
      </c>
      <c r="I87" s="57">
        <f>G87/F87</f>
        <v>1.6597755841866775</v>
      </c>
      <c r="J87" s="74">
        <f>J77+J71</f>
        <v>0</v>
      </c>
      <c r="K87" s="7">
        <f>+K71+K77</f>
        <v>35163.94</v>
      </c>
      <c r="L87" s="57">
        <f>(K87+J87)/F87</f>
        <v>1.7692067239050732E-3</v>
      </c>
      <c r="M87" s="7">
        <f>K87+G87+J87</f>
        <v>33024100.884000003</v>
      </c>
      <c r="N87" s="7">
        <f>H87-K87-J87</f>
        <v>-13148560.324000003</v>
      </c>
      <c r="O87" s="72">
        <f>M87/F87</f>
        <v>1.6615447909105827</v>
      </c>
    </row>
    <row r="88" spans="1:16" s="24" customFormat="1" x14ac:dyDescent="0.25">
      <c r="A88" s="48" t="s">
        <v>32</v>
      </c>
      <c r="B88" s="154"/>
      <c r="C88" s="7">
        <f>C72+C78</f>
        <v>0</v>
      </c>
      <c r="D88" s="7">
        <f>D72+D78</f>
        <v>21221000</v>
      </c>
      <c r="E88" s="7">
        <f>E72+E78+E83</f>
        <v>91190451.159999996</v>
      </c>
      <c r="F88" s="7">
        <f>D88+E88</f>
        <v>112411451.16</v>
      </c>
      <c r="G88" s="7">
        <f>G72+G78+G83</f>
        <v>13561768.509999998</v>
      </c>
      <c r="H88" s="56">
        <f>F88-G88</f>
        <v>98849682.650000006</v>
      </c>
      <c r="I88" s="57">
        <f>G88/F88</f>
        <v>0.12064401242091392</v>
      </c>
      <c r="J88" s="74">
        <f>J83+J78+J72</f>
        <v>54635728.289999999</v>
      </c>
      <c r="K88" s="7">
        <f>K72+K78+K83</f>
        <v>5267611.6100000003</v>
      </c>
      <c r="L88" s="57">
        <f t="shared" ref="L88:L90" si="49">(K88+J88)/F88</f>
        <v>0.5328935734023843</v>
      </c>
      <c r="M88" s="7">
        <f t="shared" ref="M88:M90" si="50">K88+G88+J88</f>
        <v>73465108.409999996</v>
      </c>
      <c r="N88" s="7">
        <f>H88-K88-J88</f>
        <v>38946342.750000007</v>
      </c>
      <c r="O88" s="72">
        <f>M88/F88</f>
        <v>0.65353758582329824</v>
      </c>
    </row>
    <row r="89" spans="1:16" s="24" customFormat="1" x14ac:dyDescent="0.25">
      <c r="A89" s="48" t="s">
        <v>53</v>
      </c>
      <c r="B89" s="154"/>
      <c r="C89" s="7">
        <f>C73</f>
        <v>0</v>
      </c>
      <c r="D89" s="7">
        <f>D73</f>
        <v>0</v>
      </c>
      <c r="E89" s="7">
        <f>E73</f>
        <v>0</v>
      </c>
      <c r="F89" s="7">
        <f>D89+E89</f>
        <v>0</v>
      </c>
      <c r="G89" s="7">
        <f>G73</f>
        <v>0</v>
      </c>
      <c r="H89" s="56">
        <f>F89-G89</f>
        <v>0</v>
      </c>
      <c r="I89" s="57" t="e">
        <f>G89/F89</f>
        <v>#DIV/0!</v>
      </c>
      <c r="J89" s="74"/>
      <c r="K89" s="7">
        <f>K73</f>
        <v>0</v>
      </c>
      <c r="L89" s="57" t="e">
        <f t="shared" si="49"/>
        <v>#DIV/0!</v>
      </c>
      <c r="M89" s="7">
        <f t="shared" si="50"/>
        <v>0</v>
      </c>
      <c r="N89" s="7">
        <f>H89-K89-J89</f>
        <v>0</v>
      </c>
      <c r="O89" s="72" t="e">
        <f>M89/F89</f>
        <v>#DIV/0!</v>
      </c>
    </row>
    <row r="90" spans="1:16" s="24" customFormat="1" x14ac:dyDescent="0.25">
      <c r="A90" s="48" t="s">
        <v>33</v>
      </c>
      <c r="B90" s="154"/>
      <c r="C90" s="7">
        <f>C74+C79</f>
        <v>0</v>
      </c>
      <c r="D90" s="7">
        <f>D74+D79</f>
        <v>0</v>
      </c>
      <c r="E90" s="7">
        <f>E74+E79</f>
        <v>0</v>
      </c>
      <c r="F90" s="7">
        <f>D90+E90</f>
        <v>0</v>
      </c>
      <c r="G90" s="7">
        <f>G74+G79</f>
        <v>0</v>
      </c>
      <c r="H90" s="56">
        <f>F90-G90</f>
        <v>0</v>
      </c>
      <c r="I90" s="57" t="e">
        <f>G90/F90</f>
        <v>#DIV/0!</v>
      </c>
      <c r="J90" s="74"/>
      <c r="K90" s="7">
        <f>K74+K79</f>
        <v>0</v>
      </c>
      <c r="L90" s="57" t="e">
        <f t="shared" si="49"/>
        <v>#DIV/0!</v>
      </c>
      <c r="M90" s="7">
        <f t="shared" si="50"/>
        <v>0</v>
      </c>
      <c r="N90" s="7">
        <f>H90-K90-J90</f>
        <v>0</v>
      </c>
      <c r="O90" s="72" t="e">
        <f>M90/F90</f>
        <v>#DIV/0!</v>
      </c>
    </row>
    <row r="91" spans="1:16" x14ac:dyDescent="0.25">
      <c r="A91" s="68"/>
      <c r="B91" s="153"/>
      <c r="C91" s="6"/>
      <c r="D91" s="6"/>
      <c r="E91" s="6"/>
      <c r="F91" s="6"/>
      <c r="G91" s="6"/>
      <c r="H91" s="6"/>
      <c r="I91" s="50"/>
      <c r="J91" s="47"/>
      <c r="K91" s="51"/>
      <c r="L91" s="50"/>
      <c r="M91" s="6"/>
      <c r="N91" s="6"/>
      <c r="O91" s="52"/>
    </row>
    <row r="92" spans="1:16" ht="45" x14ac:dyDescent="0.25">
      <c r="A92" s="75" t="s">
        <v>57</v>
      </c>
      <c r="B92" s="153"/>
      <c r="C92" s="6"/>
      <c r="D92" s="6"/>
      <c r="E92" s="6"/>
      <c r="F92" s="6"/>
      <c r="G92" s="6"/>
      <c r="H92" s="6"/>
      <c r="I92" s="50"/>
      <c r="J92" s="47"/>
      <c r="K92" s="51"/>
      <c r="L92" s="50"/>
      <c r="M92" s="6"/>
      <c r="N92" s="6"/>
      <c r="O92" s="52"/>
    </row>
    <row r="93" spans="1:16" x14ac:dyDescent="0.25">
      <c r="A93" s="68"/>
      <c r="B93" s="153"/>
      <c r="C93" s="6"/>
      <c r="D93" s="6"/>
      <c r="E93" s="6"/>
      <c r="F93" s="6"/>
      <c r="G93" s="6"/>
      <c r="H93" s="6"/>
      <c r="I93" s="50"/>
      <c r="J93" s="47"/>
      <c r="K93" s="51"/>
      <c r="L93" s="50"/>
      <c r="M93" s="6"/>
      <c r="N93" s="6"/>
      <c r="O93" s="52"/>
    </row>
    <row r="94" spans="1:16" x14ac:dyDescent="0.25">
      <c r="A94" s="48" t="s">
        <v>58</v>
      </c>
      <c r="B94" s="151"/>
      <c r="C94" s="6"/>
      <c r="D94" s="6"/>
      <c r="E94" s="6"/>
      <c r="F94" s="6"/>
      <c r="G94" s="6"/>
      <c r="H94" s="6"/>
      <c r="I94" s="50"/>
      <c r="J94" s="47"/>
      <c r="K94" s="51"/>
      <c r="L94" s="50"/>
      <c r="M94" s="6"/>
      <c r="N94" s="6"/>
      <c r="O94" s="52"/>
    </row>
    <row r="95" spans="1:16" x14ac:dyDescent="0.25">
      <c r="A95" s="48"/>
      <c r="B95" s="151"/>
      <c r="C95" s="6"/>
      <c r="D95" s="6"/>
      <c r="E95" s="6"/>
      <c r="F95" s="6"/>
      <c r="G95" s="6"/>
      <c r="H95" s="6"/>
      <c r="I95" s="50"/>
      <c r="J95" s="47"/>
      <c r="K95" s="51"/>
      <c r="L95" s="50"/>
      <c r="M95" s="6"/>
      <c r="N95" s="6"/>
      <c r="O95" s="52"/>
    </row>
    <row r="96" spans="1:16" x14ac:dyDescent="0.25">
      <c r="A96" s="48" t="s">
        <v>59</v>
      </c>
      <c r="B96" s="151"/>
      <c r="C96" s="6"/>
      <c r="D96" s="6"/>
      <c r="E96" s="6"/>
      <c r="F96" s="6"/>
      <c r="G96" s="6"/>
      <c r="H96" s="6"/>
      <c r="I96" s="50"/>
      <c r="J96" s="47"/>
      <c r="K96" s="51"/>
      <c r="L96" s="50"/>
      <c r="M96" s="6"/>
      <c r="N96" s="6"/>
      <c r="O96" s="52"/>
    </row>
    <row r="97" spans="1:15" x14ac:dyDescent="0.25">
      <c r="A97" s="48"/>
      <c r="B97" s="151"/>
      <c r="C97" s="6"/>
      <c r="D97" s="6"/>
      <c r="E97" s="6"/>
      <c r="F97" s="6"/>
      <c r="G97" s="6"/>
      <c r="H97" s="6"/>
      <c r="I97" s="50"/>
      <c r="J97" s="47"/>
      <c r="K97" s="51"/>
      <c r="L97" s="50"/>
      <c r="M97" s="6"/>
      <c r="N97" s="6"/>
      <c r="O97" s="52"/>
    </row>
    <row r="98" spans="1:15" ht="30" x14ac:dyDescent="0.25">
      <c r="A98" s="55" t="s">
        <v>60</v>
      </c>
      <c r="B98" s="155" t="s">
        <v>61</v>
      </c>
      <c r="C98" s="7">
        <f>SUM(C99:C101)</f>
        <v>0</v>
      </c>
      <c r="D98" s="7">
        <f>SUM(D99:D101)</f>
        <v>9805000</v>
      </c>
      <c r="E98" s="7">
        <f>SUM(E99:E101)</f>
        <v>1771431.69</v>
      </c>
      <c r="F98" s="56">
        <f>D98+E98</f>
        <v>11576431.689999999</v>
      </c>
      <c r="G98" s="56">
        <f>SUM(G99:G101)</f>
        <v>8530386.9799999986</v>
      </c>
      <c r="H98" s="56">
        <f>F98-G98</f>
        <v>3046044.7100000009</v>
      </c>
      <c r="I98" s="57">
        <f>G98/F98</f>
        <v>0.73687533502821534</v>
      </c>
      <c r="J98" s="56">
        <f>SUM(J99:J101)</f>
        <v>343391.4</v>
      </c>
      <c r="K98" s="56">
        <f>SUM(K99:K101)</f>
        <v>221969.9</v>
      </c>
      <c r="L98" s="57">
        <f>(K98+J98)/F98</f>
        <v>4.8837268265347497E-2</v>
      </c>
      <c r="M98" s="56">
        <f>K98+G98+J98</f>
        <v>9095748.2799999993</v>
      </c>
      <c r="N98" s="56">
        <f>H98-K98-J98</f>
        <v>2480683.4100000011</v>
      </c>
      <c r="O98" s="57">
        <f>M98/F98</f>
        <v>0.78571260329356285</v>
      </c>
    </row>
    <row r="99" spans="1:15" s="64" customFormat="1" ht="12.75" x14ac:dyDescent="0.2">
      <c r="A99" s="60" t="s">
        <v>31</v>
      </c>
      <c r="B99" s="152"/>
      <c r="C99" s="8"/>
      <c r="D99" s="8">
        <f>April!D99+May!D99+June!D100</f>
        <v>1176000</v>
      </c>
      <c r="E99" s="8">
        <f>April!E99+May!E99+June!E100</f>
        <v>0</v>
      </c>
      <c r="F99" s="8">
        <f>D99+E99</f>
        <v>1176000</v>
      </c>
      <c r="G99" s="8">
        <f>April!G99+May!G99+June!G100</f>
        <v>3775414.26</v>
      </c>
      <c r="H99" s="8">
        <f>F99-G99</f>
        <v>-2599414.2599999998</v>
      </c>
      <c r="I99" s="61">
        <f>G99/F99</f>
        <v>3.2103862755102037</v>
      </c>
      <c r="J99" s="8">
        <f>April!J99+May!J99+June!J100</f>
        <v>0</v>
      </c>
      <c r="K99" s="8">
        <f>April!K99+May!K99+June!K100</f>
        <v>7128.27</v>
      </c>
      <c r="L99" s="61">
        <f>(K99+J99)/F99</f>
        <v>6.0614540816326537E-3</v>
      </c>
      <c r="M99" s="8">
        <f>K99+G99+J99</f>
        <v>3782542.53</v>
      </c>
      <c r="N99" s="8">
        <f>H99-K99-J99</f>
        <v>-2606542.5299999998</v>
      </c>
      <c r="O99" s="63">
        <f>M99/F99</f>
        <v>3.2164477295918368</v>
      </c>
    </row>
    <row r="100" spans="1:15" s="64" customFormat="1" ht="12.75" x14ac:dyDescent="0.2">
      <c r="A100" s="60" t="s">
        <v>32</v>
      </c>
      <c r="B100" s="152"/>
      <c r="C100" s="8"/>
      <c r="D100" s="8">
        <f>April!D100+May!D100+June!D101</f>
        <v>8629000</v>
      </c>
      <c r="E100" s="8">
        <f>April!E100+May!E100+June!E101</f>
        <v>1771431.69</v>
      </c>
      <c r="F100" s="8">
        <f t="shared" ref="F100:F101" si="51">D100+E100</f>
        <v>10400431.689999999</v>
      </c>
      <c r="G100" s="8">
        <f>April!G100+May!G100+June!G101</f>
        <v>4754972.7199999988</v>
      </c>
      <c r="H100" s="8">
        <f>F100-G100</f>
        <v>5645458.9700000007</v>
      </c>
      <c r="I100" s="61">
        <f>G100/F100</f>
        <v>0.45718993804573499</v>
      </c>
      <c r="J100" s="8">
        <f>April!J100+May!J100+June!J101</f>
        <v>343391.4</v>
      </c>
      <c r="K100" s="8">
        <f>April!K100+May!K100+June!K101</f>
        <v>214841.63</v>
      </c>
      <c r="L100" s="61">
        <f t="shared" ref="L100:L101" si="52">(K100+J100)/F100</f>
        <v>5.3674024948093292E-2</v>
      </c>
      <c r="M100" s="8">
        <f t="shared" ref="M100:M101" si="53">K100+G100+J100</f>
        <v>5313205.7499999991</v>
      </c>
      <c r="N100" s="8">
        <f t="shared" ref="N100:N101" si="54">H100-K100-J100</f>
        <v>5087225.9400000004</v>
      </c>
      <c r="O100" s="63">
        <f>M100/F100</f>
        <v>0.5108639629938283</v>
      </c>
    </row>
    <row r="101" spans="1:15" s="64" customFormat="1" ht="12.75" x14ac:dyDescent="0.2">
      <c r="A101" s="60" t="s">
        <v>33</v>
      </c>
      <c r="B101" s="152"/>
      <c r="C101" s="8"/>
      <c r="D101" s="8">
        <f>April!D101+May!D101+June!D102</f>
        <v>0</v>
      </c>
      <c r="E101" s="8">
        <f>April!E101+May!E101+June!E102</f>
        <v>0</v>
      </c>
      <c r="F101" s="8">
        <f t="shared" si="51"/>
        <v>0</v>
      </c>
      <c r="G101" s="8">
        <f>April!G101+May!G101+June!G102</f>
        <v>0</v>
      </c>
      <c r="H101" s="8">
        <f>F101-G101</f>
        <v>0</v>
      </c>
      <c r="I101" s="61" t="e">
        <f>G101/F101</f>
        <v>#DIV/0!</v>
      </c>
      <c r="J101" s="8">
        <f>April!J101+May!J101+June!J102</f>
        <v>0</v>
      </c>
      <c r="K101" s="8">
        <f>April!K101+May!K101+June!K102</f>
        <v>0</v>
      </c>
      <c r="L101" s="61" t="e">
        <f t="shared" si="52"/>
        <v>#DIV/0!</v>
      </c>
      <c r="M101" s="8">
        <f t="shared" si="53"/>
        <v>0</v>
      </c>
      <c r="N101" s="8">
        <f t="shared" si="54"/>
        <v>0</v>
      </c>
      <c r="O101" s="63" t="e">
        <f>M101/F101</f>
        <v>#DIV/0!</v>
      </c>
    </row>
    <row r="102" spans="1:15" x14ac:dyDescent="0.25">
      <c r="A102" s="68"/>
      <c r="B102" s="153"/>
      <c r="C102" s="6"/>
      <c r="D102" s="6"/>
      <c r="E102" s="6"/>
      <c r="F102" s="6"/>
      <c r="G102" s="6"/>
      <c r="H102" s="6"/>
      <c r="I102" s="50"/>
      <c r="J102" s="47"/>
      <c r="K102" s="51"/>
      <c r="L102" s="50"/>
      <c r="M102" s="6"/>
      <c r="N102" s="6"/>
      <c r="O102" s="52"/>
    </row>
    <row r="103" spans="1:15" x14ac:dyDescent="0.25">
      <c r="A103" s="48" t="s">
        <v>62</v>
      </c>
      <c r="B103" s="151"/>
      <c r="C103" s="6"/>
      <c r="D103" s="6"/>
      <c r="E103" s="6"/>
      <c r="F103" s="6"/>
      <c r="G103" s="6"/>
      <c r="H103" s="6"/>
      <c r="I103" s="50"/>
      <c r="J103" s="47"/>
      <c r="K103" s="51"/>
      <c r="L103" s="50"/>
      <c r="M103" s="6"/>
      <c r="N103" s="6"/>
      <c r="O103" s="52"/>
    </row>
    <row r="104" spans="1:15" x14ac:dyDescent="0.25">
      <c r="A104" s="48"/>
      <c r="B104" s="151"/>
      <c r="C104" s="6"/>
      <c r="D104" s="6"/>
      <c r="E104" s="6"/>
      <c r="F104" s="6"/>
      <c r="G104" s="6"/>
      <c r="H104" s="6"/>
      <c r="I104" s="50"/>
      <c r="J104" s="47"/>
      <c r="K104" s="51"/>
      <c r="L104" s="50"/>
      <c r="M104" s="6"/>
      <c r="N104" s="6"/>
      <c r="O104" s="52"/>
    </row>
    <row r="105" spans="1:15" x14ac:dyDescent="0.25">
      <c r="A105" s="55" t="s">
        <v>63</v>
      </c>
      <c r="B105" s="151" t="s">
        <v>64</v>
      </c>
      <c r="C105" s="7">
        <f>SUM(C106:C108)</f>
        <v>0</v>
      </c>
      <c r="D105" s="7">
        <f>SUM(D106:D108)</f>
        <v>446000</v>
      </c>
      <c r="E105" s="7">
        <f>SUM(E106:E108)</f>
        <v>760406.33000000007</v>
      </c>
      <c r="F105" s="56">
        <f>D105+E105</f>
        <v>1206406.33</v>
      </c>
      <c r="G105" s="56">
        <f>SUM(G106:G108)</f>
        <v>1038661.5700000001</v>
      </c>
      <c r="H105" s="56">
        <f>F105-G105</f>
        <v>167744.76</v>
      </c>
      <c r="I105" s="57">
        <f>G105/F105</f>
        <v>0.86095500675962133</v>
      </c>
      <c r="J105" s="56">
        <f>SUM(J106:J108)</f>
        <v>627464.37</v>
      </c>
      <c r="K105" s="56">
        <f>SUM(K106:K108)</f>
        <v>8263984.4399999995</v>
      </c>
      <c r="L105" s="57">
        <f>(K105+J105)/F105</f>
        <v>7.3701940953840968</v>
      </c>
      <c r="M105" s="56">
        <f>K105+G105+J105</f>
        <v>9930110.379999999</v>
      </c>
      <c r="N105" s="56">
        <f>H105-K105-J105</f>
        <v>-8723704.0499999989</v>
      </c>
      <c r="O105" s="57">
        <f>M105/F105</f>
        <v>8.2311491021437178</v>
      </c>
    </row>
    <row r="106" spans="1:15" s="64" customFormat="1" ht="12.75" x14ac:dyDescent="0.2">
      <c r="A106" s="60" t="s">
        <v>31</v>
      </c>
      <c r="B106" s="152"/>
      <c r="C106" s="8"/>
      <c r="D106" s="8">
        <f>April!D106+May!D106+June!D107</f>
        <v>0</v>
      </c>
      <c r="E106" s="8">
        <f>April!E106+May!E106+June!E107</f>
        <v>0</v>
      </c>
      <c r="F106" s="8">
        <f>D106+E106</f>
        <v>0</v>
      </c>
      <c r="G106" s="8">
        <f>April!G106+May!G106+June!G107</f>
        <v>0</v>
      </c>
      <c r="H106" s="8">
        <f>F106-G106</f>
        <v>0</v>
      </c>
      <c r="I106" s="61" t="e">
        <f>G106/F106</f>
        <v>#DIV/0!</v>
      </c>
      <c r="J106" s="8">
        <f>April!J106+May!J106+June!J107</f>
        <v>0</v>
      </c>
      <c r="K106" s="8">
        <f>April!K106+May!K106+June!K107</f>
        <v>0</v>
      </c>
      <c r="L106" s="61" t="e">
        <f>(K106+J106)/F106</f>
        <v>#DIV/0!</v>
      </c>
      <c r="M106" s="8">
        <f>K106+G106+J106</f>
        <v>0</v>
      </c>
      <c r="N106" s="8">
        <f>H106-K106-J106</f>
        <v>0</v>
      </c>
      <c r="O106" s="63" t="e">
        <f>M106/F106</f>
        <v>#DIV/0!</v>
      </c>
    </row>
    <row r="107" spans="1:15" s="64" customFormat="1" ht="12.75" x14ac:dyDescent="0.2">
      <c r="A107" s="60" t="s">
        <v>32</v>
      </c>
      <c r="B107" s="152"/>
      <c r="C107" s="8"/>
      <c r="D107" s="8">
        <f>April!D107+May!D107+June!D108</f>
        <v>446000</v>
      </c>
      <c r="E107" s="8">
        <f>April!E107+May!E107+June!E108</f>
        <v>405073</v>
      </c>
      <c r="F107" s="8">
        <f t="shared" ref="F107:F108" si="55">D107+E107</f>
        <v>851073</v>
      </c>
      <c r="G107" s="8">
        <f>April!G107+May!G107+June!G108</f>
        <v>1038661.5700000001</v>
      </c>
      <c r="H107" s="8">
        <f>F107-G107</f>
        <v>-187588.57000000007</v>
      </c>
      <c r="I107" s="61">
        <f>G107/F107</f>
        <v>1.2204141947870513</v>
      </c>
      <c r="J107" s="8">
        <f>April!J107+May!J107+June!J108</f>
        <v>627464.37</v>
      </c>
      <c r="K107" s="8">
        <f>April!K107+May!K107+June!K108</f>
        <v>8263984.4399999995</v>
      </c>
      <c r="L107" s="61">
        <f t="shared" ref="L107:L108" si="56">(K107+J107)/F107</f>
        <v>10.447339781663851</v>
      </c>
      <c r="M107" s="8">
        <f t="shared" ref="M107:M108" si="57">K107+G107+J107</f>
        <v>9930110.379999999</v>
      </c>
      <c r="N107" s="8">
        <f t="shared" ref="N107:N108" si="58">H107-K107-J107</f>
        <v>-9079037.379999999</v>
      </c>
      <c r="O107" s="63">
        <f>M107/F107</f>
        <v>11.667753976450902</v>
      </c>
    </row>
    <row r="108" spans="1:15" s="64" customFormat="1" ht="12.75" x14ac:dyDescent="0.2">
      <c r="A108" s="60" t="s">
        <v>33</v>
      </c>
      <c r="B108" s="152"/>
      <c r="C108" s="8"/>
      <c r="D108" s="8">
        <f>April!D108+May!D108+June!D109</f>
        <v>0</v>
      </c>
      <c r="E108" s="8">
        <f>April!E108+May!E108+June!E109</f>
        <v>355333.33</v>
      </c>
      <c r="F108" s="8">
        <f t="shared" si="55"/>
        <v>355333.33</v>
      </c>
      <c r="G108" s="8">
        <f>April!G108+May!G108+June!G109</f>
        <v>0</v>
      </c>
      <c r="H108" s="8">
        <f>F108-G108</f>
        <v>355333.33</v>
      </c>
      <c r="I108" s="61">
        <f>G108/F108</f>
        <v>0</v>
      </c>
      <c r="J108" s="8">
        <f>April!J108+May!J108+June!J109</f>
        <v>0</v>
      </c>
      <c r="K108" s="8">
        <f>April!K108+May!K108+June!K109</f>
        <v>0</v>
      </c>
      <c r="L108" s="61">
        <f t="shared" si="56"/>
        <v>0</v>
      </c>
      <c r="M108" s="8">
        <f t="shared" si="57"/>
        <v>0</v>
      </c>
      <c r="N108" s="8">
        <f t="shared" si="58"/>
        <v>355333.33</v>
      </c>
      <c r="O108" s="63">
        <f>M108/F108</f>
        <v>0</v>
      </c>
    </row>
    <row r="109" spans="1:15" x14ac:dyDescent="0.25">
      <c r="A109" s="68"/>
      <c r="B109" s="153"/>
      <c r="C109" s="6"/>
      <c r="D109" s="6"/>
      <c r="E109" s="6"/>
      <c r="F109" s="6"/>
      <c r="G109" s="6"/>
      <c r="H109" s="6"/>
      <c r="I109" s="50"/>
      <c r="J109" s="47"/>
      <c r="K109" s="51"/>
      <c r="L109" s="50"/>
      <c r="M109" s="6"/>
      <c r="N109" s="6"/>
      <c r="O109" s="52"/>
    </row>
    <row r="110" spans="1:15" ht="30" x14ac:dyDescent="0.25">
      <c r="A110" s="75" t="s">
        <v>65</v>
      </c>
      <c r="B110" s="151"/>
      <c r="C110" s="6"/>
      <c r="D110" s="6"/>
      <c r="E110" s="6"/>
      <c r="F110" s="6"/>
      <c r="G110" s="6"/>
      <c r="H110" s="6"/>
      <c r="I110" s="50"/>
      <c r="J110" s="47"/>
      <c r="K110" s="51"/>
      <c r="L110" s="50"/>
      <c r="M110" s="6"/>
      <c r="N110" s="6"/>
      <c r="O110" s="52"/>
    </row>
    <row r="111" spans="1:15" x14ac:dyDescent="0.25">
      <c r="A111" s="48"/>
      <c r="B111" s="151"/>
      <c r="C111" s="6"/>
      <c r="D111" s="6"/>
      <c r="E111" s="6"/>
      <c r="F111" s="6"/>
      <c r="G111" s="6"/>
      <c r="H111" s="6"/>
      <c r="I111" s="50"/>
      <c r="J111" s="47"/>
      <c r="K111" s="51"/>
      <c r="L111" s="50"/>
      <c r="M111" s="6"/>
      <c r="N111" s="6"/>
      <c r="O111" s="52"/>
    </row>
    <row r="112" spans="1:15" ht="30" x14ac:dyDescent="0.25">
      <c r="A112" s="55" t="s">
        <v>66</v>
      </c>
      <c r="B112" s="151" t="s">
        <v>67</v>
      </c>
      <c r="C112" s="7">
        <f>SUM(C113:C116)</f>
        <v>0</v>
      </c>
      <c r="D112" s="7">
        <f>SUM(D113:D116)</f>
        <v>7933000</v>
      </c>
      <c r="E112" s="7">
        <f>SUM(E113:E116)</f>
        <v>0</v>
      </c>
      <c r="F112" s="56">
        <f>D112+E112</f>
        <v>7933000</v>
      </c>
      <c r="G112" s="56">
        <f>SUM(G113:G116)</f>
        <v>7527189.1899999985</v>
      </c>
      <c r="H112" s="56">
        <f>F112-G112</f>
        <v>405810.81000000145</v>
      </c>
      <c r="I112" s="57">
        <f>G112/F112</f>
        <v>0.94884522753056832</v>
      </c>
      <c r="J112" s="56">
        <f>SUM(J113:J116)</f>
        <v>100306.88</v>
      </c>
      <c r="K112" s="56">
        <f>SUM(K113:K116)</f>
        <v>893597.92</v>
      </c>
      <c r="L112" s="57">
        <f>(K112+J112)/F112</f>
        <v>0.12528738182276566</v>
      </c>
      <c r="M112" s="56">
        <f>K112+G112+J112</f>
        <v>8521093.9900000002</v>
      </c>
      <c r="N112" s="56">
        <f>H112-K112-J112</f>
        <v>-588093.98999999859</v>
      </c>
      <c r="O112" s="57">
        <f>M112/F112</f>
        <v>1.0741326093533341</v>
      </c>
    </row>
    <row r="113" spans="1:15" s="64" customFormat="1" ht="12.75" x14ac:dyDescent="0.2">
      <c r="A113" s="60" t="s">
        <v>31</v>
      </c>
      <c r="B113" s="152"/>
      <c r="C113" s="8"/>
      <c r="D113" s="8">
        <f>April!D113+May!D113+June!D114</f>
        <v>203000</v>
      </c>
      <c r="E113" s="8">
        <f>April!E113+May!E113+June!E114</f>
        <v>0</v>
      </c>
      <c r="F113" s="8">
        <f>D113+E113</f>
        <v>203000</v>
      </c>
      <c r="G113" s="8">
        <f>April!G113+May!G113+June!G114</f>
        <v>319795.3</v>
      </c>
      <c r="H113" s="8">
        <f>F113-G113</f>
        <v>-116795.29999999999</v>
      </c>
      <c r="I113" s="61">
        <f>G113/F113</f>
        <v>1.5753463054187191</v>
      </c>
      <c r="J113" s="8">
        <f>April!J113+May!J113+June!J114</f>
        <v>0</v>
      </c>
      <c r="K113" s="8">
        <f>April!K113+May!K113+June!K114</f>
        <v>0</v>
      </c>
      <c r="L113" s="61">
        <f>(K113+J113)/F113</f>
        <v>0</v>
      </c>
      <c r="M113" s="8">
        <f>K113+G113+J113</f>
        <v>319795.3</v>
      </c>
      <c r="N113" s="8">
        <f>H113-K113-J113</f>
        <v>-116795.29999999999</v>
      </c>
      <c r="O113" s="63">
        <f>M113/F113</f>
        <v>1.5753463054187191</v>
      </c>
    </row>
    <row r="114" spans="1:15" s="64" customFormat="1" ht="12.75" x14ac:dyDescent="0.2">
      <c r="A114" s="60" t="s">
        <v>32</v>
      </c>
      <c r="B114" s="152"/>
      <c r="C114" s="8"/>
      <c r="D114" s="8">
        <f>April!D114+May!D114+June!D115</f>
        <v>7730000</v>
      </c>
      <c r="E114" s="8">
        <f>April!E114+May!E114+June!E115</f>
        <v>0</v>
      </c>
      <c r="F114" s="8">
        <f t="shared" ref="F114:F115" si="59">D114+E114</f>
        <v>7730000</v>
      </c>
      <c r="G114" s="8">
        <f>April!G114+May!G114+June!G115</f>
        <v>7207393.8899999987</v>
      </c>
      <c r="H114" s="8">
        <f>F114-G114</f>
        <v>522606.11000000127</v>
      </c>
      <c r="I114" s="61">
        <f>G114/F114</f>
        <v>0.9323924825355755</v>
      </c>
      <c r="J114" s="8">
        <f>April!J114+May!J114+June!J115</f>
        <v>100306.88</v>
      </c>
      <c r="K114" s="8">
        <f>April!K114+May!K114+June!K115</f>
        <v>893597.92</v>
      </c>
      <c r="L114" s="61">
        <f t="shared" ref="L114:L115" si="60">(K114+J114)/F114</f>
        <v>0.12857759379042691</v>
      </c>
      <c r="M114" s="8">
        <f t="shared" ref="M114:M115" si="61">K114+G114+J114</f>
        <v>8201298.6899999985</v>
      </c>
      <c r="N114" s="8">
        <f t="shared" ref="N114:N115" si="62">H114-K114-J114</f>
        <v>-471298.68999999878</v>
      </c>
      <c r="O114" s="63">
        <f>M114/F114</f>
        <v>1.0609700763260024</v>
      </c>
    </row>
    <row r="115" spans="1:15" s="64" customFormat="1" ht="12.75" x14ac:dyDescent="0.2">
      <c r="A115" s="60" t="s">
        <v>53</v>
      </c>
      <c r="B115" s="152"/>
      <c r="C115" s="8"/>
      <c r="D115" s="8">
        <f>April!D115+May!D115+June!D116</f>
        <v>0</v>
      </c>
      <c r="E115" s="8">
        <f>April!E115+May!E115+June!E116</f>
        <v>0</v>
      </c>
      <c r="F115" s="8">
        <f t="shared" si="59"/>
        <v>0</v>
      </c>
      <c r="G115" s="8">
        <f>April!G115+May!G115+June!G116</f>
        <v>0</v>
      </c>
      <c r="H115" s="8">
        <f>F115-G115</f>
        <v>0</v>
      </c>
      <c r="I115" s="61" t="e">
        <f>G115/F115</f>
        <v>#DIV/0!</v>
      </c>
      <c r="J115" s="8">
        <f>April!J115+May!J115+June!J116</f>
        <v>0</v>
      </c>
      <c r="K115" s="8">
        <f>April!K115+May!K115+June!K116</f>
        <v>0</v>
      </c>
      <c r="L115" s="61" t="e">
        <f t="shared" si="60"/>
        <v>#DIV/0!</v>
      </c>
      <c r="M115" s="8">
        <f t="shared" si="61"/>
        <v>0</v>
      </c>
      <c r="N115" s="8">
        <f t="shared" si="62"/>
        <v>0</v>
      </c>
      <c r="O115" s="63" t="e">
        <f>M115/F115</f>
        <v>#DIV/0!</v>
      </c>
    </row>
    <row r="116" spans="1:15" s="64" customFormat="1" ht="12.75" x14ac:dyDescent="0.2">
      <c r="A116" s="60" t="s">
        <v>33</v>
      </c>
      <c r="B116" s="152"/>
      <c r="C116" s="8"/>
      <c r="D116" s="8">
        <f>April!D116+May!D116+June!D117</f>
        <v>0</v>
      </c>
      <c r="E116" s="8">
        <f>April!E116+May!E116+June!E117</f>
        <v>0</v>
      </c>
      <c r="F116" s="8">
        <f t="shared" ref="F116" si="63">D116+E116</f>
        <v>0</v>
      </c>
      <c r="G116" s="8">
        <f>April!G116+May!G116+June!G117</f>
        <v>0</v>
      </c>
      <c r="H116" s="8">
        <f>F116-G116</f>
        <v>0</v>
      </c>
      <c r="I116" s="61" t="e">
        <f>G116/F116</f>
        <v>#DIV/0!</v>
      </c>
      <c r="J116" s="8">
        <f>April!J116+May!J116+June!J117</f>
        <v>0</v>
      </c>
      <c r="K116" s="8">
        <f>April!K116+May!K116+June!K117</f>
        <v>0</v>
      </c>
      <c r="L116" s="61" t="e">
        <f t="shared" ref="L116" si="64">(K116+J116)/F116</f>
        <v>#DIV/0!</v>
      </c>
      <c r="M116" s="8">
        <f t="shared" ref="M116" si="65">K116+G116+J116</f>
        <v>0</v>
      </c>
      <c r="N116" s="8">
        <f t="shared" ref="N116" si="66">H116-K116-J116</f>
        <v>0</v>
      </c>
      <c r="O116" s="63" t="e">
        <f>M116/F116</f>
        <v>#DIV/0!</v>
      </c>
    </row>
    <row r="117" spans="1:15" x14ac:dyDescent="0.25">
      <c r="A117" s="68"/>
      <c r="B117" s="153"/>
      <c r="C117" s="6"/>
      <c r="D117" s="6"/>
      <c r="E117" s="6"/>
      <c r="F117" s="6"/>
      <c r="G117" s="6"/>
      <c r="H117" s="6"/>
      <c r="I117" s="50"/>
      <c r="J117" s="47"/>
      <c r="K117" s="51"/>
      <c r="L117" s="50"/>
      <c r="M117" s="6"/>
      <c r="N117" s="6"/>
      <c r="O117" s="52"/>
    </row>
    <row r="118" spans="1:15" x14ac:dyDescent="0.25">
      <c r="A118" s="55"/>
      <c r="B118" s="151"/>
      <c r="C118" s="6"/>
      <c r="D118" s="6"/>
      <c r="E118" s="6"/>
      <c r="F118" s="6"/>
      <c r="G118" s="6"/>
      <c r="H118" s="6"/>
      <c r="I118" s="50"/>
      <c r="J118" s="47"/>
      <c r="K118" s="51"/>
      <c r="L118" s="50"/>
      <c r="M118" s="6"/>
      <c r="N118" s="6"/>
      <c r="O118" s="52"/>
    </row>
    <row r="119" spans="1:15" ht="30" x14ac:dyDescent="0.25">
      <c r="A119" s="55" t="s">
        <v>68</v>
      </c>
      <c r="B119" s="151" t="s">
        <v>69</v>
      </c>
      <c r="C119" s="7">
        <f>SUM(C120:C122)</f>
        <v>0</v>
      </c>
      <c r="D119" s="7">
        <f>SUM(D120:D122)</f>
        <v>0</v>
      </c>
      <c r="E119" s="7">
        <f>SUM(E120:E122)</f>
        <v>2616382.3600000003</v>
      </c>
      <c r="F119" s="56">
        <f>D119+E119</f>
        <v>2616382.3600000003</v>
      </c>
      <c r="G119" s="56">
        <f>SUM(G120:G122)</f>
        <v>4402875.58</v>
      </c>
      <c r="H119" s="56">
        <f>F119-G119</f>
        <v>-1786493.2199999997</v>
      </c>
      <c r="I119" s="57">
        <f>G119/F119</f>
        <v>1.6828104512981044</v>
      </c>
      <c r="J119" s="56">
        <f>SUM(J120:J122)</f>
        <v>0</v>
      </c>
      <c r="K119" s="56">
        <f>SUM(K120:K122)</f>
        <v>0</v>
      </c>
      <c r="L119" s="57">
        <f>(K119+J119)/F119</f>
        <v>0</v>
      </c>
      <c r="M119" s="56">
        <f>K119+G119+J119</f>
        <v>4402875.58</v>
      </c>
      <c r="N119" s="56">
        <f>H119-K119-J119</f>
        <v>-1786493.2199999997</v>
      </c>
      <c r="O119" s="57">
        <f>M119/F119</f>
        <v>1.6828104512981044</v>
      </c>
    </row>
    <row r="120" spans="1:15" s="64" customFormat="1" ht="12.75" x14ac:dyDescent="0.2">
      <c r="A120" s="60" t="s">
        <v>31</v>
      </c>
      <c r="B120" s="152"/>
      <c r="C120" s="8"/>
      <c r="D120" s="8">
        <f>April!D120+May!D120+June!D121</f>
        <v>0</v>
      </c>
      <c r="E120" s="8">
        <f>April!E120+May!E120+June!E121</f>
        <v>0</v>
      </c>
      <c r="F120" s="8">
        <f>D120+E120</f>
        <v>0</v>
      </c>
      <c r="G120" s="8">
        <f>April!G120+May!G120+June!G121</f>
        <v>0</v>
      </c>
      <c r="H120" s="8">
        <f>F120-G120</f>
        <v>0</v>
      </c>
      <c r="I120" s="61" t="e">
        <f>G120/F120</f>
        <v>#DIV/0!</v>
      </c>
      <c r="J120" s="8">
        <f>April!J120+May!J120+June!J121</f>
        <v>0</v>
      </c>
      <c r="K120" s="8">
        <f>April!K120+May!K120+June!K121</f>
        <v>0</v>
      </c>
      <c r="L120" s="61" t="e">
        <f>(K120+J120)/F120</f>
        <v>#DIV/0!</v>
      </c>
      <c r="M120" s="8">
        <f>K120+G120+J120</f>
        <v>0</v>
      </c>
      <c r="N120" s="8">
        <f>H120-K120-J120</f>
        <v>0</v>
      </c>
      <c r="O120" s="63" t="e">
        <f>M120/F120</f>
        <v>#DIV/0!</v>
      </c>
    </row>
    <row r="121" spans="1:15" s="64" customFormat="1" ht="12.75" x14ac:dyDescent="0.2">
      <c r="A121" s="60" t="s">
        <v>32</v>
      </c>
      <c r="B121" s="152"/>
      <c r="C121" s="8"/>
      <c r="D121" s="8">
        <f>April!D121+May!D121+June!D122</f>
        <v>0</v>
      </c>
      <c r="E121" s="8">
        <f>April!E121+May!E121+June!E122</f>
        <v>2616382.3600000003</v>
      </c>
      <c r="F121" s="8">
        <f t="shared" ref="F121:F122" si="67">D121+E121</f>
        <v>2616382.3600000003</v>
      </c>
      <c r="G121" s="8">
        <f>April!G121+May!G121+June!G122</f>
        <v>4402875.58</v>
      </c>
      <c r="H121" s="8">
        <f>F121-G121</f>
        <v>-1786493.2199999997</v>
      </c>
      <c r="I121" s="61">
        <f>G121/F121</f>
        <v>1.6828104512981044</v>
      </c>
      <c r="J121" s="8">
        <f>April!J121+May!J121+June!J122</f>
        <v>0</v>
      </c>
      <c r="K121" s="8">
        <f>April!K121+May!K121+June!K122</f>
        <v>0</v>
      </c>
      <c r="L121" s="61">
        <f t="shared" ref="L121:L122" si="68">(K121+J121)/F121</f>
        <v>0</v>
      </c>
      <c r="M121" s="8">
        <f t="shared" ref="M121:M122" si="69">K121+G121+J121</f>
        <v>4402875.58</v>
      </c>
      <c r="N121" s="8">
        <f t="shared" ref="N121:N122" si="70">H121-K121-J121</f>
        <v>-1786493.2199999997</v>
      </c>
      <c r="O121" s="63">
        <f>M121/F121</f>
        <v>1.6828104512981044</v>
      </c>
    </row>
    <row r="122" spans="1:15" s="64" customFormat="1" ht="12.75" x14ac:dyDescent="0.2">
      <c r="A122" s="60" t="s">
        <v>33</v>
      </c>
      <c r="B122" s="152"/>
      <c r="C122" s="8"/>
      <c r="D122" s="8">
        <f>April!D122+May!D122+June!D123</f>
        <v>0</v>
      </c>
      <c r="E122" s="8">
        <f>April!E122+May!E122+June!E123</f>
        <v>0</v>
      </c>
      <c r="F122" s="8">
        <f t="shared" si="67"/>
        <v>0</v>
      </c>
      <c r="G122" s="8">
        <f>April!G122+May!G122+June!G123</f>
        <v>0</v>
      </c>
      <c r="H122" s="8">
        <f>F122-G122</f>
        <v>0</v>
      </c>
      <c r="I122" s="61" t="e">
        <f>G122/F122</f>
        <v>#DIV/0!</v>
      </c>
      <c r="J122" s="8">
        <f>April!J122+May!J122+June!J123</f>
        <v>0</v>
      </c>
      <c r="K122" s="8">
        <f>April!K122+May!K122+June!K123</f>
        <v>0</v>
      </c>
      <c r="L122" s="61" t="e">
        <f t="shared" si="68"/>
        <v>#DIV/0!</v>
      </c>
      <c r="M122" s="8">
        <f t="shared" si="69"/>
        <v>0</v>
      </c>
      <c r="N122" s="8">
        <f t="shared" si="70"/>
        <v>0</v>
      </c>
      <c r="O122" s="63" t="e">
        <f>M122/F122</f>
        <v>#DIV/0!</v>
      </c>
    </row>
    <row r="123" spans="1:15" x14ac:dyDescent="0.25">
      <c r="A123" s="68"/>
      <c r="B123" s="153"/>
      <c r="C123" s="6"/>
      <c r="D123" s="6"/>
      <c r="E123" s="6"/>
      <c r="F123" s="6"/>
      <c r="G123" s="8"/>
      <c r="H123" s="6"/>
      <c r="I123" s="50"/>
      <c r="J123" s="47"/>
      <c r="K123" s="51"/>
      <c r="L123" s="50"/>
      <c r="M123" s="6"/>
      <c r="N123" s="6"/>
      <c r="O123" s="52"/>
    </row>
    <row r="124" spans="1:15" ht="60" x14ac:dyDescent="0.25">
      <c r="A124" s="75" t="s">
        <v>70</v>
      </c>
      <c r="B124" s="151"/>
      <c r="C124" s="6"/>
      <c r="D124" s="6"/>
      <c r="E124" s="6"/>
      <c r="F124" s="6"/>
      <c r="G124" s="6"/>
      <c r="H124" s="6"/>
      <c r="I124" s="50"/>
      <c r="J124" s="47"/>
      <c r="K124" s="51"/>
      <c r="L124" s="50"/>
      <c r="M124" s="6"/>
      <c r="N124" s="6"/>
      <c r="O124" s="52"/>
    </row>
    <row r="125" spans="1:15" x14ac:dyDescent="0.25">
      <c r="A125" s="48"/>
      <c r="B125" s="151"/>
      <c r="C125" s="6"/>
      <c r="D125" s="6"/>
      <c r="E125" s="6"/>
      <c r="F125" s="6"/>
      <c r="G125" s="6"/>
      <c r="H125" s="6"/>
      <c r="I125" s="50"/>
      <c r="J125" s="47"/>
      <c r="K125" s="51"/>
      <c r="L125" s="50"/>
      <c r="M125" s="6"/>
      <c r="N125" s="6"/>
      <c r="O125" s="52"/>
    </row>
    <row r="126" spans="1:15" x14ac:dyDescent="0.25">
      <c r="A126" s="48"/>
      <c r="B126" s="151"/>
      <c r="C126" s="6"/>
      <c r="D126" s="6"/>
      <c r="E126" s="6"/>
      <c r="F126" s="6"/>
      <c r="G126" s="6"/>
      <c r="H126" s="6"/>
      <c r="I126" s="50"/>
      <c r="J126" s="47"/>
      <c r="K126" s="51"/>
      <c r="L126" s="50"/>
      <c r="M126" s="6"/>
      <c r="N126" s="6"/>
      <c r="O126" s="52"/>
    </row>
    <row r="127" spans="1:15" ht="45" x14ac:dyDescent="0.25">
      <c r="A127" s="55" t="s">
        <v>71</v>
      </c>
      <c r="B127" s="151" t="s">
        <v>72</v>
      </c>
      <c r="C127" s="7">
        <f>SUM(C128:C130)</f>
        <v>0</v>
      </c>
      <c r="D127" s="7">
        <f>SUM(D128:D130)</f>
        <v>0</v>
      </c>
      <c r="E127" s="7">
        <f>SUM(E128:E130)</f>
        <v>76509571.650000006</v>
      </c>
      <c r="F127" s="56">
        <f>D127+E127</f>
        <v>76509571.650000006</v>
      </c>
      <c r="G127" s="56">
        <f>SUM(G128:G130)</f>
        <v>57571751.030000001</v>
      </c>
      <c r="H127" s="56">
        <f>F127-G127</f>
        <v>18937820.620000005</v>
      </c>
      <c r="I127" s="57">
        <f>G127/F127</f>
        <v>0.75247775916675119</v>
      </c>
      <c r="J127" s="56">
        <f>SUM(J128:J130)</f>
        <v>37846355.82</v>
      </c>
      <c r="K127" s="56">
        <f>SUM(K128:K130)</f>
        <v>1668979.4</v>
      </c>
      <c r="L127" s="57">
        <f>(K127+J127)/F127</f>
        <v>0.5164757084351026</v>
      </c>
      <c r="M127" s="56">
        <f>K127+G127+J127</f>
        <v>97087086.25</v>
      </c>
      <c r="N127" s="56">
        <f>H127-K127-J127</f>
        <v>-20577514.599999994</v>
      </c>
      <c r="O127" s="57">
        <f>M127/F127</f>
        <v>1.2689534676018539</v>
      </c>
    </row>
    <row r="128" spans="1:15" s="64" customFormat="1" ht="12.75" x14ac:dyDescent="0.2">
      <c r="A128" s="60" t="s">
        <v>31</v>
      </c>
      <c r="B128" s="152"/>
      <c r="C128" s="8"/>
      <c r="D128" s="8">
        <f>April!D128+May!D128+June!D129</f>
        <v>0</v>
      </c>
      <c r="E128" s="8">
        <f>April!E128+May!E128+June!E129</f>
        <v>0</v>
      </c>
      <c r="F128" s="8">
        <f>D128+E128</f>
        <v>0</v>
      </c>
      <c r="G128" s="8">
        <f>April!G128+May!G128+June!G129</f>
        <v>0</v>
      </c>
      <c r="H128" s="8">
        <f>F128-G128</f>
        <v>0</v>
      </c>
      <c r="I128" s="61" t="e">
        <f>G128/F128</f>
        <v>#DIV/0!</v>
      </c>
      <c r="J128" s="8">
        <f>April!J128+May!J128+June!J129</f>
        <v>0</v>
      </c>
      <c r="K128" s="8">
        <f>April!K128+May!K128+June!K129</f>
        <v>0</v>
      </c>
      <c r="L128" s="61" t="e">
        <f>(K128+J128)/F128</f>
        <v>#DIV/0!</v>
      </c>
      <c r="M128" s="8">
        <f>K128+G128+J128</f>
        <v>0</v>
      </c>
      <c r="N128" s="8">
        <f>H128-K128-J128</f>
        <v>0</v>
      </c>
      <c r="O128" s="63" t="e">
        <f>M128/F128</f>
        <v>#DIV/0!</v>
      </c>
    </row>
    <row r="129" spans="1:15" s="64" customFormat="1" ht="12.75" x14ac:dyDescent="0.2">
      <c r="A129" s="60" t="s">
        <v>32</v>
      </c>
      <c r="B129" s="152"/>
      <c r="C129" s="8"/>
      <c r="D129" s="8">
        <f>April!D129+May!D129+June!D130</f>
        <v>0</v>
      </c>
      <c r="E129" s="8">
        <f>April!E129+May!E129+June!E130</f>
        <v>76509571.650000006</v>
      </c>
      <c r="F129" s="8">
        <f t="shared" ref="F129:F130" si="71">D129+E129</f>
        <v>76509571.650000006</v>
      </c>
      <c r="G129" s="8">
        <f>April!G129+May!G129+June!G130</f>
        <v>57571751.030000001</v>
      </c>
      <c r="H129" s="8">
        <f>F129-G129</f>
        <v>18937820.620000005</v>
      </c>
      <c r="I129" s="61">
        <f>G129/F129</f>
        <v>0.75247775916675119</v>
      </c>
      <c r="J129" s="8">
        <f>April!J129+May!J129+June!J130</f>
        <v>37846355.82</v>
      </c>
      <c r="K129" s="8">
        <f>April!K129+May!K129+June!K130</f>
        <v>1668979.4</v>
      </c>
      <c r="L129" s="61">
        <f t="shared" ref="L129:L130" si="72">(K129+J129)/F129</f>
        <v>0.5164757084351026</v>
      </c>
      <c r="M129" s="8">
        <f t="shared" ref="M129:M130" si="73">K129+G129+J129</f>
        <v>97087086.25</v>
      </c>
      <c r="N129" s="8">
        <f t="shared" ref="N129:N130" si="74">H129-K129-J129</f>
        <v>-20577514.599999994</v>
      </c>
      <c r="O129" s="63">
        <f>M129/F129</f>
        <v>1.2689534676018539</v>
      </c>
    </row>
    <row r="130" spans="1:15" s="64" customFormat="1" ht="12.75" x14ac:dyDescent="0.2">
      <c r="A130" s="60" t="s">
        <v>33</v>
      </c>
      <c r="B130" s="152"/>
      <c r="C130" s="8"/>
      <c r="D130" s="8">
        <f>April!D130+May!D130+June!D131</f>
        <v>0</v>
      </c>
      <c r="E130" s="8">
        <f>April!E130+May!E130+June!E131</f>
        <v>0</v>
      </c>
      <c r="F130" s="8">
        <f t="shared" si="71"/>
        <v>0</v>
      </c>
      <c r="G130" s="8">
        <f>April!G130+May!G130+June!G131</f>
        <v>0</v>
      </c>
      <c r="H130" s="8">
        <f>F130-G130</f>
        <v>0</v>
      </c>
      <c r="I130" s="61" t="e">
        <f>G130/F130</f>
        <v>#DIV/0!</v>
      </c>
      <c r="J130" s="8">
        <f>April!J130+May!J130+June!J131</f>
        <v>0</v>
      </c>
      <c r="K130" s="8">
        <f>April!K130+May!K130+June!K131</f>
        <v>0</v>
      </c>
      <c r="L130" s="61" t="e">
        <f t="shared" si="72"/>
        <v>#DIV/0!</v>
      </c>
      <c r="M130" s="8">
        <f t="shared" si="73"/>
        <v>0</v>
      </c>
      <c r="N130" s="8">
        <f t="shared" si="74"/>
        <v>0</v>
      </c>
      <c r="O130" s="63" t="e">
        <f>M130/F130</f>
        <v>#DIV/0!</v>
      </c>
    </row>
    <row r="131" spans="1:15" x14ac:dyDescent="0.25">
      <c r="A131" s="68"/>
      <c r="B131" s="153"/>
      <c r="C131" s="6"/>
      <c r="D131" s="6"/>
      <c r="E131" s="6"/>
      <c r="F131" s="6"/>
      <c r="G131" s="8"/>
      <c r="H131" s="6"/>
      <c r="I131" s="50"/>
      <c r="J131" s="47"/>
      <c r="K131" s="51"/>
      <c r="L131" s="50"/>
      <c r="M131" s="6"/>
      <c r="N131" s="6"/>
      <c r="O131" s="52"/>
    </row>
    <row r="132" spans="1:15" ht="30" x14ac:dyDescent="0.25">
      <c r="A132" s="55" t="s">
        <v>73</v>
      </c>
      <c r="B132" s="151" t="s">
        <v>74</v>
      </c>
      <c r="C132" s="7">
        <f>SUM(C133:C135)</f>
        <v>0</v>
      </c>
      <c r="D132" s="7">
        <f>SUM(D133:D135)</f>
        <v>0</v>
      </c>
      <c r="E132" s="7">
        <f>SUM(E133:E135)</f>
        <v>145000</v>
      </c>
      <c r="F132" s="56">
        <f>D132+E132</f>
        <v>145000</v>
      </c>
      <c r="G132" s="56">
        <f>SUM(G133:G135)</f>
        <v>0</v>
      </c>
      <c r="H132" s="56">
        <f>F132-G132</f>
        <v>145000</v>
      </c>
      <c r="I132" s="57">
        <f>G132/F132</f>
        <v>0</v>
      </c>
      <c r="J132" s="56">
        <f>SUM(J133:J135)</f>
        <v>0</v>
      </c>
      <c r="K132" s="56">
        <f>SUM(K133:K135)</f>
        <v>0</v>
      </c>
      <c r="L132" s="57">
        <f>(K132+J132)/F132</f>
        <v>0</v>
      </c>
      <c r="M132" s="56">
        <f>K132+G132+J132</f>
        <v>0</v>
      </c>
      <c r="N132" s="56">
        <f>H132-K132-J132</f>
        <v>145000</v>
      </c>
      <c r="O132" s="57">
        <f>M132/F132</f>
        <v>0</v>
      </c>
    </row>
    <row r="133" spans="1:15" s="64" customFormat="1" ht="12.75" x14ac:dyDescent="0.2">
      <c r="A133" s="60" t="s">
        <v>31</v>
      </c>
      <c r="B133" s="152"/>
      <c r="C133" s="8"/>
      <c r="D133" s="8">
        <f>April!D133+May!D133+June!D134</f>
        <v>0</v>
      </c>
      <c r="E133" s="8">
        <f>April!E133+May!E133+June!E134</f>
        <v>0</v>
      </c>
      <c r="F133" s="8">
        <f>D133+E133</f>
        <v>0</v>
      </c>
      <c r="G133" s="8">
        <f>April!G133+May!G133+June!G134</f>
        <v>0</v>
      </c>
      <c r="H133" s="8">
        <f>F133-G133</f>
        <v>0</v>
      </c>
      <c r="I133" s="61" t="e">
        <f>G133/F133</f>
        <v>#DIV/0!</v>
      </c>
      <c r="J133" s="8">
        <f>April!J133+May!J133+June!J134</f>
        <v>0</v>
      </c>
      <c r="K133" s="8">
        <f>April!K133+May!K133+June!K134</f>
        <v>0</v>
      </c>
      <c r="L133" s="61" t="e">
        <f>(K133+J133)/F133</f>
        <v>#DIV/0!</v>
      </c>
      <c r="M133" s="8">
        <f>K133+G133+J133</f>
        <v>0</v>
      </c>
      <c r="N133" s="8">
        <f>H133-K133-J133</f>
        <v>0</v>
      </c>
      <c r="O133" s="63" t="e">
        <f>M133/F133</f>
        <v>#DIV/0!</v>
      </c>
    </row>
    <row r="134" spans="1:15" s="64" customFormat="1" ht="12.75" x14ac:dyDescent="0.2">
      <c r="A134" s="60" t="s">
        <v>32</v>
      </c>
      <c r="B134" s="152"/>
      <c r="C134" s="8"/>
      <c r="D134" s="8">
        <f>April!D134+May!D134+June!D135</f>
        <v>0</v>
      </c>
      <c r="E134" s="8">
        <f>April!E134+May!E134+June!E135</f>
        <v>145000</v>
      </c>
      <c r="F134" s="8">
        <f t="shared" ref="F134:F135" si="75">D134+E134</f>
        <v>145000</v>
      </c>
      <c r="G134" s="8">
        <f>April!G134+May!G134+June!G135</f>
        <v>0</v>
      </c>
      <c r="H134" s="8">
        <f>F134-G134</f>
        <v>145000</v>
      </c>
      <c r="I134" s="61">
        <f>G134/F134</f>
        <v>0</v>
      </c>
      <c r="J134" s="8">
        <f>April!J134+May!J134+June!J135</f>
        <v>0</v>
      </c>
      <c r="K134" s="8">
        <f>April!K134+May!K134+June!K135</f>
        <v>0</v>
      </c>
      <c r="L134" s="61">
        <f t="shared" ref="L134:L135" si="76">(K134+J134)/F134</f>
        <v>0</v>
      </c>
      <c r="M134" s="8">
        <f t="shared" ref="M134:M135" si="77">K134+G134+J134</f>
        <v>0</v>
      </c>
      <c r="N134" s="8">
        <f t="shared" ref="N134:N135" si="78">H134-K134-J134</f>
        <v>145000</v>
      </c>
      <c r="O134" s="63">
        <f>M134/F134</f>
        <v>0</v>
      </c>
    </row>
    <row r="135" spans="1:15" s="64" customFormat="1" ht="12.75" x14ac:dyDescent="0.2">
      <c r="A135" s="60" t="s">
        <v>33</v>
      </c>
      <c r="B135" s="152"/>
      <c r="C135" s="8"/>
      <c r="D135" s="8">
        <f>April!D135+May!D135+June!D136</f>
        <v>0</v>
      </c>
      <c r="E135" s="8">
        <f>April!E135+May!E135+June!E136</f>
        <v>0</v>
      </c>
      <c r="F135" s="8">
        <f t="shared" si="75"/>
        <v>0</v>
      </c>
      <c r="G135" s="8">
        <f>April!G135+May!G135+June!G136</f>
        <v>0</v>
      </c>
      <c r="H135" s="8">
        <f>F135-G135</f>
        <v>0</v>
      </c>
      <c r="I135" s="61" t="e">
        <f>G135/F135</f>
        <v>#DIV/0!</v>
      </c>
      <c r="J135" s="8">
        <f>April!J135+May!J135+June!J136</f>
        <v>0</v>
      </c>
      <c r="K135" s="8">
        <f>April!K135+May!K135+June!K136</f>
        <v>0</v>
      </c>
      <c r="L135" s="61" t="e">
        <f t="shared" si="76"/>
        <v>#DIV/0!</v>
      </c>
      <c r="M135" s="8">
        <f t="shared" si="77"/>
        <v>0</v>
      </c>
      <c r="N135" s="8">
        <f t="shared" si="78"/>
        <v>0</v>
      </c>
      <c r="O135" s="63" t="e">
        <f>M135/F135</f>
        <v>#DIV/0!</v>
      </c>
    </row>
    <row r="136" spans="1:15" x14ac:dyDescent="0.25">
      <c r="A136" s="68"/>
      <c r="B136" s="153"/>
      <c r="C136" s="6"/>
      <c r="D136" s="6"/>
      <c r="E136" s="6"/>
      <c r="F136" s="6"/>
      <c r="G136" s="8"/>
      <c r="H136" s="6"/>
      <c r="I136" s="50"/>
      <c r="J136" s="47"/>
      <c r="K136" s="51"/>
      <c r="L136" s="50"/>
      <c r="M136" s="6"/>
      <c r="N136" s="6"/>
      <c r="O136" s="52"/>
    </row>
    <row r="137" spans="1:15" x14ac:dyDescent="0.25">
      <c r="A137" s="48" t="s">
        <v>75</v>
      </c>
      <c r="B137" s="151"/>
      <c r="C137" s="6"/>
      <c r="D137" s="6"/>
      <c r="E137" s="6"/>
      <c r="F137" s="6"/>
      <c r="G137" s="6"/>
      <c r="H137" s="6"/>
      <c r="I137" s="50"/>
      <c r="J137" s="47"/>
      <c r="K137" s="51"/>
      <c r="L137" s="50"/>
      <c r="M137" s="6"/>
      <c r="N137" s="6"/>
      <c r="O137" s="52"/>
    </row>
    <row r="138" spans="1:15" x14ac:dyDescent="0.25">
      <c r="A138" s="48"/>
      <c r="B138" s="151"/>
      <c r="C138" s="6"/>
      <c r="D138" s="6"/>
      <c r="E138" s="6"/>
      <c r="F138" s="6"/>
      <c r="G138" s="6"/>
      <c r="H138" s="6"/>
      <c r="I138" s="50"/>
      <c r="J138" s="47"/>
      <c r="K138" s="51"/>
      <c r="L138" s="50"/>
      <c r="M138" s="6"/>
      <c r="N138" s="6"/>
      <c r="O138" s="52"/>
    </row>
    <row r="139" spans="1:15" x14ac:dyDescent="0.25">
      <c r="A139" s="48"/>
      <c r="B139" s="151"/>
      <c r="C139" s="6"/>
      <c r="D139" s="6"/>
      <c r="E139" s="6"/>
      <c r="F139" s="6"/>
      <c r="G139" s="6"/>
      <c r="H139" s="6"/>
      <c r="I139" s="50"/>
      <c r="J139" s="47"/>
      <c r="K139" s="51"/>
      <c r="L139" s="50"/>
      <c r="M139" s="6"/>
      <c r="N139" s="6"/>
      <c r="O139" s="52"/>
    </row>
    <row r="140" spans="1:15" ht="45" x14ac:dyDescent="0.25">
      <c r="A140" s="55" t="s">
        <v>76</v>
      </c>
      <c r="B140" s="151" t="s">
        <v>77</v>
      </c>
      <c r="C140" s="7">
        <f>SUM(C141:C143)</f>
        <v>0</v>
      </c>
      <c r="D140" s="7">
        <f>SUM(D141:D143)</f>
        <v>0</v>
      </c>
      <c r="E140" s="7">
        <f>SUM(E141:E143)</f>
        <v>0</v>
      </c>
      <c r="F140" s="56">
        <f>D140+E140</f>
        <v>0</v>
      </c>
      <c r="G140" s="56">
        <f>SUM(G141:G143)</f>
        <v>0</v>
      </c>
      <c r="H140" s="56">
        <f>F140-G140</f>
        <v>0</v>
      </c>
      <c r="I140" s="57" t="e">
        <f>G140/F140</f>
        <v>#DIV/0!</v>
      </c>
      <c r="J140" s="56">
        <f>SUM(J141:J143)</f>
        <v>0</v>
      </c>
      <c r="K140" s="56">
        <f>SUM(K141:K143)</f>
        <v>0</v>
      </c>
      <c r="L140" s="57" t="e">
        <f>(K140+J140)/F140</f>
        <v>#DIV/0!</v>
      </c>
      <c r="M140" s="56">
        <f>K140+G140+J140</f>
        <v>0</v>
      </c>
      <c r="N140" s="56">
        <f>H140-K140-J140</f>
        <v>0</v>
      </c>
      <c r="O140" s="57" t="e">
        <f>M140/F140</f>
        <v>#DIV/0!</v>
      </c>
    </row>
    <row r="141" spans="1:15" s="64" customFormat="1" ht="12.75" x14ac:dyDescent="0.2">
      <c r="A141" s="60" t="s">
        <v>31</v>
      </c>
      <c r="B141" s="152"/>
      <c r="C141" s="8"/>
      <c r="D141" s="8">
        <f>April!D141+May!D141+June!D142</f>
        <v>0</v>
      </c>
      <c r="E141" s="8">
        <f>April!E141+May!E141+June!E142</f>
        <v>0</v>
      </c>
      <c r="F141" s="8">
        <f>D141+E141</f>
        <v>0</v>
      </c>
      <c r="G141" s="8">
        <f>April!G141+May!G141+June!G142</f>
        <v>0</v>
      </c>
      <c r="H141" s="8">
        <f>F141-G141</f>
        <v>0</v>
      </c>
      <c r="I141" s="61" t="e">
        <f>G141/F141</f>
        <v>#DIV/0!</v>
      </c>
      <c r="J141" s="8">
        <f>April!J141+May!J141+June!J142</f>
        <v>0</v>
      </c>
      <c r="K141" s="8">
        <f>April!K141+May!K141+June!K142</f>
        <v>0</v>
      </c>
      <c r="L141" s="61" t="e">
        <f>(K141+J141)/F141</f>
        <v>#DIV/0!</v>
      </c>
      <c r="M141" s="8">
        <f>K141+G141+J141</f>
        <v>0</v>
      </c>
      <c r="N141" s="8">
        <f>H141-K141-J141</f>
        <v>0</v>
      </c>
      <c r="O141" s="63" t="e">
        <f>M141/F141</f>
        <v>#DIV/0!</v>
      </c>
    </row>
    <row r="142" spans="1:15" s="64" customFormat="1" ht="12.75" x14ac:dyDescent="0.2">
      <c r="A142" s="60" t="s">
        <v>32</v>
      </c>
      <c r="B142" s="152"/>
      <c r="C142" s="8"/>
      <c r="D142" s="8">
        <f>April!D142+May!D142+June!D143</f>
        <v>0</v>
      </c>
      <c r="E142" s="8">
        <f>April!E142+May!E142+June!E143</f>
        <v>0</v>
      </c>
      <c r="F142" s="8">
        <f t="shared" ref="F142:F143" si="79">D142+E142</f>
        <v>0</v>
      </c>
      <c r="G142" s="8">
        <f>April!G142+May!G142+June!G143</f>
        <v>0</v>
      </c>
      <c r="H142" s="8">
        <f>F142-G142</f>
        <v>0</v>
      </c>
      <c r="I142" s="61" t="e">
        <f>G142/F142</f>
        <v>#DIV/0!</v>
      </c>
      <c r="J142" s="8">
        <f>April!J142+May!J142+June!J143</f>
        <v>0</v>
      </c>
      <c r="K142" s="8">
        <f>April!K142+May!K142+June!K143</f>
        <v>0</v>
      </c>
      <c r="L142" s="61" t="e">
        <f t="shared" ref="L142:L143" si="80">(K142+J142)/F142</f>
        <v>#DIV/0!</v>
      </c>
      <c r="M142" s="8">
        <f t="shared" ref="M142:M143" si="81">K142+G142+J142</f>
        <v>0</v>
      </c>
      <c r="N142" s="8">
        <f t="shared" ref="N142:N143" si="82">H142-K142-J142</f>
        <v>0</v>
      </c>
      <c r="O142" s="63" t="e">
        <f>M142/F142</f>
        <v>#DIV/0!</v>
      </c>
    </row>
    <row r="143" spans="1:15" s="64" customFormat="1" ht="12.75" x14ac:dyDescent="0.2">
      <c r="A143" s="60" t="s">
        <v>33</v>
      </c>
      <c r="B143" s="152"/>
      <c r="C143" s="8"/>
      <c r="D143" s="8">
        <f>April!D143+May!D143+June!D144</f>
        <v>0</v>
      </c>
      <c r="E143" s="8">
        <f>April!E143+May!E143+June!E144</f>
        <v>0</v>
      </c>
      <c r="F143" s="8">
        <f t="shared" si="79"/>
        <v>0</v>
      </c>
      <c r="G143" s="8">
        <f>April!G143+May!G143+June!G144</f>
        <v>0</v>
      </c>
      <c r="H143" s="8">
        <f>F143-G143</f>
        <v>0</v>
      </c>
      <c r="I143" s="61" t="e">
        <f>G143/F143</f>
        <v>#DIV/0!</v>
      </c>
      <c r="J143" s="8">
        <f>April!J143+May!J143+June!J144</f>
        <v>0</v>
      </c>
      <c r="K143" s="8">
        <f>April!K143+May!K143+June!K144</f>
        <v>0</v>
      </c>
      <c r="L143" s="61" t="e">
        <f t="shared" si="80"/>
        <v>#DIV/0!</v>
      </c>
      <c r="M143" s="8">
        <f t="shared" si="81"/>
        <v>0</v>
      </c>
      <c r="N143" s="8">
        <f t="shared" si="82"/>
        <v>0</v>
      </c>
      <c r="O143" s="63" t="e">
        <f>M143/F143</f>
        <v>#DIV/0!</v>
      </c>
    </row>
    <row r="144" spans="1:15" x14ac:dyDescent="0.25">
      <c r="A144" s="68"/>
      <c r="B144" s="153"/>
      <c r="C144" s="6"/>
      <c r="D144" s="6"/>
      <c r="E144" s="6"/>
      <c r="F144" s="6"/>
      <c r="G144" s="8"/>
      <c r="H144" s="6"/>
      <c r="I144" s="50"/>
      <c r="J144" s="47"/>
      <c r="K144" s="51"/>
      <c r="L144" s="50"/>
      <c r="M144" s="6"/>
      <c r="N144" s="6"/>
      <c r="O144" s="52"/>
    </row>
    <row r="145" spans="1:15" x14ac:dyDescent="0.25">
      <c r="A145" s="48"/>
      <c r="B145" s="151"/>
      <c r="C145" s="6"/>
      <c r="D145" s="6"/>
      <c r="E145" s="6"/>
      <c r="F145" s="6"/>
      <c r="G145" s="6"/>
      <c r="H145" s="6"/>
      <c r="I145" s="50"/>
      <c r="J145" s="47"/>
      <c r="K145" s="51"/>
      <c r="L145" s="50"/>
      <c r="M145" s="6"/>
      <c r="N145" s="6"/>
      <c r="O145" s="52"/>
    </row>
    <row r="146" spans="1:15" ht="75" x14ac:dyDescent="0.25">
      <c r="A146" s="55" t="s">
        <v>78</v>
      </c>
      <c r="B146" s="151" t="s">
        <v>79</v>
      </c>
      <c r="C146" s="7">
        <f>SUM(C147:C149)</f>
        <v>0</v>
      </c>
      <c r="D146" s="7">
        <f>SUM(D147:D149)</f>
        <v>0</v>
      </c>
      <c r="E146" s="7">
        <f>SUM(E147:E149)</f>
        <v>0</v>
      </c>
      <c r="F146" s="56">
        <f>D146+E146</f>
        <v>0</v>
      </c>
      <c r="G146" s="56">
        <f>SUM(G147:G149)</f>
        <v>0</v>
      </c>
      <c r="H146" s="56">
        <f>F146-G146</f>
        <v>0</v>
      </c>
      <c r="I146" s="57" t="e">
        <f>G146/F146</f>
        <v>#DIV/0!</v>
      </c>
      <c r="J146" s="56">
        <f>SUM(J147:J149)</f>
        <v>0</v>
      </c>
      <c r="K146" s="56">
        <f>SUM(K147:K149)</f>
        <v>0</v>
      </c>
      <c r="L146" s="57" t="e">
        <f>(K146+J146)/F146</f>
        <v>#DIV/0!</v>
      </c>
      <c r="M146" s="56">
        <f>K146+G146+J146</f>
        <v>0</v>
      </c>
      <c r="N146" s="56">
        <f>H146-K146-J146</f>
        <v>0</v>
      </c>
      <c r="O146" s="57" t="e">
        <f>M146/F146</f>
        <v>#DIV/0!</v>
      </c>
    </row>
    <row r="147" spans="1:15" s="64" customFormat="1" ht="12.75" x14ac:dyDescent="0.2">
      <c r="A147" s="60" t="s">
        <v>31</v>
      </c>
      <c r="B147" s="152"/>
      <c r="C147" s="8"/>
      <c r="D147" s="8">
        <f>April!D147+May!D147+June!D148</f>
        <v>0</v>
      </c>
      <c r="E147" s="8">
        <f>April!E147+May!E147+June!E148</f>
        <v>0</v>
      </c>
      <c r="F147" s="8">
        <f>D147+E147</f>
        <v>0</v>
      </c>
      <c r="G147" s="8">
        <f>April!G147+May!G147+June!G148</f>
        <v>0</v>
      </c>
      <c r="H147" s="8">
        <f>F147-G147</f>
        <v>0</v>
      </c>
      <c r="I147" s="61" t="e">
        <f>G147/F147</f>
        <v>#DIV/0!</v>
      </c>
      <c r="J147" s="8">
        <f>April!J147+May!J147+June!J148</f>
        <v>0</v>
      </c>
      <c r="K147" s="8">
        <f>April!K147+May!K147+June!K148</f>
        <v>0</v>
      </c>
      <c r="L147" s="61" t="e">
        <f>(K147+J147)/F147</f>
        <v>#DIV/0!</v>
      </c>
      <c r="M147" s="8">
        <f>K147+G147+J147</f>
        <v>0</v>
      </c>
      <c r="N147" s="8">
        <f>H147-K147-J147</f>
        <v>0</v>
      </c>
      <c r="O147" s="63" t="e">
        <f>M147/F147</f>
        <v>#DIV/0!</v>
      </c>
    </row>
    <row r="148" spans="1:15" s="64" customFormat="1" ht="12.75" x14ac:dyDescent="0.2">
      <c r="A148" s="60" t="s">
        <v>32</v>
      </c>
      <c r="B148" s="152"/>
      <c r="C148" s="8"/>
      <c r="D148" s="8">
        <f>April!D148+May!D148+June!D149</f>
        <v>0</v>
      </c>
      <c r="E148" s="8">
        <f>April!E148+May!E148+June!E149</f>
        <v>0</v>
      </c>
      <c r="F148" s="8">
        <f t="shared" ref="F148:F149" si="83">D148+E148</f>
        <v>0</v>
      </c>
      <c r="G148" s="8">
        <f>April!G148+May!G148+June!G149</f>
        <v>0</v>
      </c>
      <c r="H148" s="8">
        <f>F148-G148</f>
        <v>0</v>
      </c>
      <c r="I148" s="61" t="e">
        <f>G148/F148</f>
        <v>#DIV/0!</v>
      </c>
      <c r="J148" s="8">
        <f>April!J148+May!J148+June!J149</f>
        <v>0</v>
      </c>
      <c r="K148" s="8">
        <f>April!K148+May!K148+June!K149</f>
        <v>0</v>
      </c>
      <c r="L148" s="61" t="e">
        <f t="shared" ref="L148:L149" si="84">(K148+J148)/F148</f>
        <v>#DIV/0!</v>
      </c>
      <c r="M148" s="8">
        <f t="shared" ref="M148:M149" si="85">K148+G148+J148</f>
        <v>0</v>
      </c>
      <c r="N148" s="8">
        <f t="shared" ref="N148:N149" si="86">H148-K148-J148</f>
        <v>0</v>
      </c>
      <c r="O148" s="63" t="e">
        <f>M148/F148</f>
        <v>#DIV/0!</v>
      </c>
    </row>
    <row r="149" spans="1:15" s="64" customFormat="1" ht="12.75" x14ac:dyDescent="0.2">
      <c r="A149" s="60" t="s">
        <v>33</v>
      </c>
      <c r="B149" s="152"/>
      <c r="C149" s="8"/>
      <c r="D149" s="8">
        <f>April!D149+May!D149+June!D150</f>
        <v>0</v>
      </c>
      <c r="E149" s="8">
        <f>April!E149+May!E149+June!E150</f>
        <v>0</v>
      </c>
      <c r="F149" s="8">
        <f t="shared" si="83"/>
        <v>0</v>
      </c>
      <c r="G149" s="8">
        <f>April!G149+May!G149+June!G150</f>
        <v>0</v>
      </c>
      <c r="H149" s="8">
        <f>F149-G149</f>
        <v>0</v>
      </c>
      <c r="I149" s="61" t="e">
        <f>G149/F149</f>
        <v>#DIV/0!</v>
      </c>
      <c r="J149" s="8">
        <f>April!J149+May!J149+June!J150</f>
        <v>0</v>
      </c>
      <c r="K149" s="8">
        <f>April!K149+May!K149+June!K150</f>
        <v>0</v>
      </c>
      <c r="L149" s="61" t="e">
        <f t="shared" si="84"/>
        <v>#DIV/0!</v>
      </c>
      <c r="M149" s="8">
        <f t="shared" si="85"/>
        <v>0</v>
      </c>
      <c r="N149" s="8">
        <f t="shared" si="86"/>
        <v>0</v>
      </c>
      <c r="O149" s="63" t="e">
        <f>M149/F149</f>
        <v>#DIV/0!</v>
      </c>
    </row>
    <row r="150" spans="1:15" x14ac:dyDescent="0.25">
      <c r="A150" s="68"/>
      <c r="B150" s="153"/>
      <c r="C150" s="6"/>
      <c r="D150" s="6"/>
      <c r="E150" s="6"/>
      <c r="F150" s="6"/>
      <c r="G150" s="8"/>
      <c r="H150" s="6"/>
      <c r="I150" s="50"/>
      <c r="J150" s="47"/>
      <c r="K150" s="51"/>
      <c r="L150" s="50"/>
      <c r="M150" s="6"/>
      <c r="N150" s="6"/>
      <c r="O150" s="52"/>
    </row>
    <row r="151" spans="1:15" x14ac:dyDescent="0.25">
      <c r="A151" s="55" t="s">
        <v>80</v>
      </c>
      <c r="B151" s="151" t="s">
        <v>81</v>
      </c>
      <c r="C151" s="7">
        <f>SUM(C152:C154)</f>
        <v>0</v>
      </c>
      <c r="D151" s="7">
        <f>SUM(D152:D154)</f>
        <v>0</v>
      </c>
      <c r="E151" s="7">
        <f>SUM(E152:E154)</f>
        <v>0</v>
      </c>
      <c r="F151" s="56">
        <f>D151+E151</f>
        <v>0</v>
      </c>
      <c r="G151" s="56">
        <f>SUM(G152:G154)</f>
        <v>301827.59999999998</v>
      </c>
      <c r="H151" s="56">
        <f>F151-G151</f>
        <v>-301827.59999999998</v>
      </c>
      <c r="I151" s="57" t="e">
        <f>G151/F151</f>
        <v>#DIV/0!</v>
      </c>
      <c r="J151" s="56">
        <f>SUM(J152:J154)</f>
        <v>1342290.73</v>
      </c>
      <c r="K151" s="56">
        <f>SUM(K152:K154)</f>
        <v>659077.16999999993</v>
      </c>
      <c r="L151" s="57" t="e">
        <f>(K151+J151)/F151</f>
        <v>#DIV/0!</v>
      </c>
      <c r="M151" s="56">
        <f>K151+G151+J151</f>
        <v>2303195.5</v>
      </c>
      <c r="N151" s="56">
        <f>H151-K151-J151</f>
        <v>-2303195.5</v>
      </c>
      <c r="O151" s="57" t="e">
        <f>M151/F151</f>
        <v>#DIV/0!</v>
      </c>
    </row>
    <row r="152" spans="1:15" s="64" customFormat="1" ht="12.75" x14ac:dyDescent="0.2">
      <c r="A152" s="60" t="s">
        <v>31</v>
      </c>
      <c r="B152" s="152"/>
      <c r="C152" s="8"/>
      <c r="D152" s="8">
        <f>April!D152+May!D152+June!D153</f>
        <v>0</v>
      </c>
      <c r="E152" s="8">
        <f>April!E152+May!E152+June!E153</f>
        <v>0</v>
      </c>
      <c r="F152" s="8">
        <f>D152+E152</f>
        <v>0</v>
      </c>
      <c r="G152" s="8">
        <f>April!G152+May!G152+June!G153</f>
        <v>0</v>
      </c>
      <c r="H152" s="8">
        <f>F152-G152</f>
        <v>0</v>
      </c>
      <c r="I152" s="61" t="e">
        <f>G152/F152</f>
        <v>#DIV/0!</v>
      </c>
      <c r="J152" s="8">
        <f>April!J152+May!J152+June!J153</f>
        <v>0</v>
      </c>
      <c r="K152" s="8">
        <f>April!K152+May!K152+June!K153</f>
        <v>0</v>
      </c>
      <c r="L152" s="61" t="e">
        <f>(K152+J152)/F152</f>
        <v>#DIV/0!</v>
      </c>
      <c r="M152" s="8">
        <f>K152+G152+J152</f>
        <v>0</v>
      </c>
      <c r="N152" s="8">
        <f>H152-K152-J152</f>
        <v>0</v>
      </c>
      <c r="O152" s="63" t="e">
        <f>M152/F152</f>
        <v>#DIV/0!</v>
      </c>
    </row>
    <row r="153" spans="1:15" s="64" customFormat="1" ht="12.75" x14ac:dyDescent="0.2">
      <c r="A153" s="60" t="s">
        <v>32</v>
      </c>
      <c r="B153" s="152"/>
      <c r="C153" s="8"/>
      <c r="D153" s="8">
        <f>April!D153+May!D153+June!D154</f>
        <v>0</v>
      </c>
      <c r="E153" s="8">
        <f>April!E153+May!E153+June!E154</f>
        <v>0</v>
      </c>
      <c r="F153" s="8">
        <f t="shared" ref="F153:F154" si="87">D153+E153</f>
        <v>0</v>
      </c>
      <c r="G153" s="8">
        <f>April!G153+May!G153+June!G154</f>
        <v>301827.59999999998</v>
      </c>
      <c r="H153" s="8">
        <f>F153-G153</f>
        <v>-301827.59999999998</v>
      </c>
      <c r="I153" s="61" t="e">
        <f>G153/F153</f>
        <v>#DIV/0!</v>
      </c>
      <c r="J153" s="8">
        <f>April!J153+May!J153+June!J154</f>
        <v>1342290.73</v>
      </c>
      <c r="K153" s="8">
        <f>April!K153+May!K153+June!K154</f>
        <v>659077.16999999993</v>
      </c>
      <c r="L153" s="61" t="e">
        <f t="shared" ref="L153:L154" si="88">(K153+J153)/F153</f>
        <v>#DIV/0!</v>
      </c>
      <c r="M153" s="8">
        <f t="shared" ref="M153:M154" si="89">K153+G153+J153</f>
        <v>2303195.5</v>
      </c>
      <c r="N153" s="8">
        <f t="shared" ref="N153:N154" si="90">H153-K153-J153</f>
        <v>-2303195.5</v>
      </c>
      <c r="O153" s="63" t="e">
        <f>M153/F153</f>
        <v>#DIV/0!</v>
      </c>
    </row>
    <row r="154" spans="1:15" s="64" customFormat="1" ht="12.75" x14ac:dyDescent="0.2">
      <c r="A154" s="60" t="s">
        <v>33</v>
      </c>
      <c r="B154" s="152"/>
      <c r="C154" s="8"/>
      <c r="D154" s="8">
        <f>April!D154+May!D154+June!D155</f>
        <v>0</v>
      </c>
      <c r="E154" s="8">
        <f>April!E154+May!E154+June!E155</f>
        <v>0</v>
      </c>
      <c r="F154" s="8">
        <f t="shared" si="87"/>
        <v>0</v>
      </c>
      <c r="G154" s="8">
        <f>April!G154+May!G154+June!G155</f>
        <v>0</v>
      </c>
      <c r="H154" s="8">
        <f>F154-G154</f>
        <v>0</v>
      </c>
      <c r="I154" s="61" t="e">
        <f>G154/F154</f>
        <v>#DIV/0!</v>
      </c>
      <c r="J154" s="8">
        <f>April!J154+May!J154+June!J155</f>
        <v>0</v>
      </c>
      <c r="K154" s="8">
        <f>April!K154+May!K154+June!K155</f>
        <v>0</v>
      </c>
      <c r="L154" s="61" t="e">
        <f t="shared" si="88"/>
        <v>#DIV/0!</v>
      </c>
      <c r="M154" s="8">
        <f t="shared" si="89"/>
        <v>0</v>
      </c>
      <c r="N154" s="8">
        <f t="shared" si="90"/>
        <v>0</v>
      </c>
      <c r="O154" s="63" t="e">
        <f>M154/F154</f>
        <v>#DIV/0!</v>
      </c>
    </row>
    <row r="155" spans="1:15" x14ac:dyDescent="0.25">
      <c r="A155" s="68"/>
      <c r="B155" s="153"/>
      <c r="C155" s="6"/>
      <c r="D155" s="6"/>
      <c r="E155" s="6"/>
      <c r="F155" s="6"/>
      <c r="G155" s="8"/>
      <c r="H155" s="6"/>
      <c r="I155" s="50"/>
      <c r="J155" s="47"/>
      <c r="K155" s="51"/>
      <c r="L155" s="50"/>
      <c r="M155" s="6"/>
      <c r="N155" s="6"/>
      <c r="O155" s="52"/>
    </row>
    <row r="156" spans="1:15" ht="45" x14ac:dyDescent="0.25">
      <c r="A156" s="75" t="s">
        <v>82</v>
      </c>
      <c r="B156" s="151"/>
      <c r="C156" s="6"/>
      <c r="D156" s="6"/>
      <c r="E156" s="6"/>
      <c r="F156" s="6"/>
      <c r="G156" s="6"/>
      <c r="H156" s="6"/>
      <c r="I156" s="50"/>
      <c r="J156" s="47"/>
      <c r="K156" s="51"/>
      <c r="L156" s="50"/>
      <c r="M156" s="6"/>
      <c r="N156" s="6"/>
      <c r="O156" s="52"/>
    </row>
    <row r="157" spans="1:15" x14ac:dyDescent="0.25">
      <c r="A157" s="48"/>
      <c r="B157" s="151"/>
      <c r="C157" s="6"/>
      <c r="D157" s="6"/>
      <c r="E157" s="6"/>
      <c r="F157" s="6"/>
      <c r="G157" s="6"/>
      <c r="H157" s="6"/>
      <c r="I157" s="50"/>
      <c r="J157" s="47"/>
      <c r="K157" s="51"/>
      <c r="L157" s="50"/>
      <c r="M157" s="6"/>
      <c r="N157" s="6"/>
      <c r="O157" s="52"/>
    </row>
    <row r="158" spans="1:15" ht="30" x14ac:dyDescent="0.25">
      <c r="A158" s="55" t="s">
        <v>83</v>
      </c>
      <c r="B158" s="151" t="s">
        <v>84</v>
      </c>
      <c r="C158" s="7">
        <f>SUM(C159:C161)</f>
        <v>0</v>
      </c>
      <c r="D158" s="7">
        <f>SUM(D159:D161)</f>
        <v>0</v>
      </c>
      <c r="E158" s="7">
        <f>SUM(E159:E161)</f>
        <v>1675208</v>
      </c>
      <c r="F158" s="56">
        <f>D158+E158</f>
        <v>1675208</v>
      </c>
      <c r="G158" s="56">
        <f>SUM(G159:G161)</f>
        <v>129957.65000000001</v>
      </c>
      <c r="H158" s="56">
        <f>F158-G158</f>
        <v>1545250.35</v>
      </c>
      <c r="I158" s="57">
        <f>G158/F158</f>
        <v>7.7577023271140064E-2</v>
      </c>
      <c r="J158" s="56">
        <f>SUM(J159:J161)</f>
        <v>48275.15</v>
      </c>
      <c r="K158" s="56">
        <f>SUM(K159:K161)</f>
        <v>4168.68</v>
      </c>
      <c r="L158" s="57">
        <f>(K158+J158)/F158</f>
        <v>3.1305861719858073E-2</v>
      </c>
      <c r="M158" s="56">
        <f>K158+G158+J158</f>
        <v>182401.48</v>
      </c>
      <c r="N158" s="56">
        <f>H158-K158-J158</f>
        <v>1492806.5200000003</v>
      </c>
      <c r="O158" s="57">
        <f>M158/F158</f>
        <v>0.10888288499099814</v>
      </c>
    </row>
    <row r="159" spans="1:15" s="64" customFormat="1" ht="12.75" x14ac:dyDescent="0.2">
      <c r="A159" s="60" t="s">
        <v>31</v>
      </c>
      <c r="B159" s="152"/>
      <c r="C159" s="8"/>
      <c r="D159" s="8">
        <f>April!D159+May!D159+June!D160</f>
        <v>0</v>
      </c>
      <c r="E159" s="8">
        <f>April!E159+May!E159+June!E160</f>
        <v>0</v>
      </c>
      <c r="F159" s="8">
        <f>D159+E159</f>
        <v>0</v>
      </c>
      <c r="G159" s="8">
        <f>April!G159+May!G159+June!G160</f>
        <v>0</v>
      </c>
      <c r="H159" s="8">
        <f>F159-G159</f>
        <v>0</v>
      </c>
      <c r="I159" s="61" t="e">
        <f>G159/F159</f>
        <v>#DIV/0!</v>
      </c>
      <c r="J159" s="8">
        <f>April!J159+May!J159+June!J160</f>
        <v>0</v>
      </c>
      <c r="K159" s="8">
        <f>April!K159+May!K159+June!K160</f>
        <v>0</v>
      </c>
      <c r="L159" s="61" t="e">
        <f>(K159+J159)/F159</f>
        <v>#DIV/0!</v>
      </c>
      <c r="M159" s="8">
        <f>K159+G159+J159</f>
        <v>0</v>
      </c>
      <c r="N159" s="8">
        <f>H159-K159-J159</f>
        <v>0</v>
      </c>
      <c r="O159" s="63" t="e">
        <f>M159/F159</f>
        <v>#DIV/0!</v>
      </c>
    </row>
    <row r="160" spans="1:15" s="64" customFormat="1" ht="12.75" x14ac:dyDescent="0.2">
      <c r="A160" s="60" t="s">
        <v>32</v>
      </c>
      <c r="B160" s="152"/>
      <c r="C160" s="8"/>
      <c r="D160" s="8">
        <f>April!D160+May!D160+June!D161</f>
        <v>0</v>
      </c>
      <c r="E160" s="8">
        <f>April!E160+May!E160+June!E161</f>
        <v>1675208</v>
      </c>
      <c r="F160" s="8">
        <f t="shared" ref="F160:F161" si="91">D160+E160</f>
        <v>1675208</v>
      </c>
      <c r="G160" s="8">
        <f>April!G160+May!G160+June!G161</f>
        <v>129957.65000000001</v>
      </c>
      <c r="H160" s="8">
        <f>F160-G160</f>
        <v>1545250.35</v>
      </c>
      <c r="I160" s="61">
        <f>G160/F160</f>
        <v>7.7577023271140064E-2</v>
      </c>
      <c r="J160" s="8">
        <f>April!J160+May!J160+June!J161</f>
        <v>48275.15</v>
      </c>
      <c r="K160" s="8">
        <f>April!K160+May!K160+June!K161</f>
        <v>4168.68</v>
      </c>
      <c r="L160" s="61">
        <f t="shared" ref="L160:L161" si="92">(K160+J160)/F160</f>
        <v>3.1305861719858073E-2</v>
      </c>
      <c r="M160" s="8">
        <f t="shared" ref="M160:M161" si="93">K160+G160+J160</f>
        <v>182401.48</v>
      </c>
      <c r="N160" s="8">
        <f t="shared" ref="N160:N161" si="94">H160-K160-J160</f>
        <v>1492806.5200000003</v>
      </c>
      <c r="O160" s="63">
        <f>M160/F160</f>
        <v>0.10888288499099814</v>
      </c>
    </row>
    <row r="161" spans="1:15" s="64" customFormat="1" ht="12.75" x14ac:dyDescent="0.2">
      <c r="A161" s="60" t="s">
        <v>33</v>
      </c>
      <c r="B161" s="152"/>
      <c r="C161" s="8"/>
      <c r="D161" s="8">
        <f>April!D161+May!D161+June!D162</f>
        <v>0</v>
      </c>
      <c r="E161" s="8">
        <f>April!E161+May!E161+June!E162</f>
        <v>0</v>
      </c>
      <c r="F161" s="8">
        <f t="shared" si="91"/>
        <v>0</v>
      </c>
      <c r="G161" s="8">
        <f>April!G161+May!G161+June!G162</f>
        <v>0</v>
      </c>
      <c r="H161" s="8">
        <f>F161-G161</f>
        <v>0</v>
      </c>
      <c r="I161" s="61" t="e">
        <f>G161/F161</f>
        <v>#DIV/0!</v>
      </c>
      <c r="J161" s="8">
        <f>April!J161+May!J161+June!J162</f>
        <v>0</v>
      </c>
      <c r="K161" s="8">
        <f>April!K161+May!K161+June!K162</f>
        <v>0</v>
      </c>
      <c r="L161" s="61" t="e">
        <f t="shared" si="92"/>
        <v>#DIV/0!</v>
      </c>
      <c r="M161" s="8">
        <f t="shared" si="93"/>
        <v>0</v>
      </c>
      <c r="N161" s="8">
        <f t="shared" si="94"/>
        <v>0</v>
      </c>
      <c r="O161" s="63" t="e">
        <f>M161/F161</f>
        <v>#DIV/0!</v>
      </c>
    </row>
    <row r="162" spans="1:15" x14ac:dyDescent="0.25">
      <c r="A162" s="68"/>
      <c r="B162" s="153"/>
      <c r="C162" s="6"/>
      <c r="D162" s="6"/>
      <c r="E162" s="6"/>
      <c r="F162" s="6"/>
      <c r="G162" s="8"/>
      <c r="H162" s="6"/>
      <c r="I162" s="50"/>
      <c r="J162" s="47"/>
      <c r="K162" s="51"/>
      <c r="L162" s="50"/>
      <c r="M162" s="6"/>
      <c r="N162" s="6"/>
      <c r="O162" s="52"/>
    </row>
    <row r="163" spans="1:15" ht="30" x14ac:dyDescent="0.25">
      <c r="A163" s="55" t="s">
        <v>85</v>
      </c>
      <c r="B163" s="151" t="s">
        <v>86</v>
      </c>
      <c r="C163" s="7">
        <f>SUM(C164:C166)</f>
        <v>0</v>
      </c>
      <c r="D163" s="7">
        <f>SUM(D164:D166)</f>
        <v>0</v>
      </c>
      <c r="E163" s="7">
        <f>SUM(E164:E166)</f>
        <v>0</v>
      </c>
      <c r="F163" s="56">
        <f>D163+E163</f>
        <v>0</v>
      </c>
      <c r="G163" s="56">
        <f>SUM(G164:G166)</f>
        <v>0</v>
      </c>
      <c r="H163" s="56">
        <f>F163-G163</f>
        <v>0</v>
      </c>
      <c r="I163" s="57" t="e">
        <f>G163/F163</f>
        <v>#DIV/0!</v>
      </c>
      <c r="J163" s="56">
        <f>SUM(J164:J166)</f>
        <v>0</v>
      </c>
      <c r="K163" s="56">
        <f>SUM(K164:K166)</f>
        <v>0</v>
      </c>
      <c r="L163" s="57" t="e">
        <f>(K163+J163)/F163</f>
        <v>#DIV/0!</v>
      </c>
      <c r="M163" s="56">
        <f>K163+G163+J163</f>
        <v>0</v>
      </c>
      <c r="N163" s="56">
        <f>H163-K163-J163</f>
        <v>0</v>
      </c>
      <c r="O163" s="57" t="e">
        <f>M163/F163</f>
        <v>#DIV/0!</v>
      </c>
    </row>
    <row r="164" spans="1:15" s="64" customFormat="1" ht="12.75" x14ac:dyDescent="0.2">
      <c r="A164" s="60" t="s">
        <v>31</v>
      </c>
      <c r="B164" s="152"/>
      <c r="C164" s="8"/>
      <c r="D164" s="8">
        <f>April!D164+May!D164+June!D165</f>
        <v>0</v>
      </c>
      <c r="E164" s="8">
        <f>April!E164+May!E164+June!E165</f>
        <v>0</v>
      </c>
      <c r="F164" s="8">
        <f>D164+E164</f>
        <v>0</v>
      </c>
      <c r="G164" s="8">
        <f>April!G164+May!G164+June!G165</f>
        <v>0</v>
      </c>
      <c r="H164" s="8">
        <f>F164-G164</f>
        <v>0</v>
      </c>
      <c r="I164" s="61" t="e">
        <f>G164/F164</f>
        <v>#DIV/0!</v>
      </c>
      <c r="J164" s="8">
        <f>April!J164+May!J164+June!J165</f>
        <v>0</v>
      </c>
      <c r="K164" s="8">
        <f>April!K164+May!K164+June!K165</f>
        <v>0</v>
      </c>
      <c r="L164" s="61" t="e">
        <f>(K164+J164)/F164</f>
        <v>#DIV/0!</v>
      </c>
      <c r="M164" s="8">
        <f>K164+G164+J164</f>
        <v>0</v>
      </c>
      <c r="N164" s="8">
        <f>H164-K164-J164</f>
        <v>0</v>
      </c>
      <c r="O164" s="63" t="e">
        <f>M164/F164</f>
        <v>#DIV/0!</v>
      </c>
    </row>
    <row r="165" spans="1:15" s="64" customFormat="1" ht="12.75" x14ac:dyDescent="0.2">
      <c r="A165" s="60" t="s">
        <v>32</v>
      </c>
      <c r="B165" s="152"/>
      <c r="C165" s="8"/>
      <c r="D165" s="8">
        <f>April!D165+May!D165+June!D166</f>
        <v>0</v>
      </c>
      <c r="E165" s="8">
        <f>April!E165+May!E165+June!E166</f>
        <v>0</v>
      </c>
      <c r="F165" s="8">
        <f t="shared" ref="F165:F166" si="95">D165+E165</f>
        <v>0</v>
      </c>
      <c r="G165" s="8">
        <f>April!G165+May!G165+June!G166</f>
        <v>0</v>
      </c>
      <c r="H165" s="8">
        <f>F165-G165</f>
        <v>0</v>
      </c>
      <c r="I165" s="61" t="e">
        <f>G165/F165</f>
        <v>#DIV/0!</v>
      </c>
      <c r="J165" s="8">
        <f>April!J165+May!J165+June!J166</f>
        <v>0</v>
      </c>
      <c r="K165" s="8">
        <f>April!K165+May!K165+June!K166</f>
        <v>0</v>
      </c>
      <c r="L165" s="61" t="e">
        <f t="shared" ref="L165:L166" si="96">(K165+J165)/F165</f>
        <v>#DIV/0!</v>
      </c>
      <c r="M165" s="8">
        <f t="shared" ref="M165:M166" si="97">K165+G165+J165</f>
        <v>0</v>
      </c>
      <c r="N165" s="8">
        <f t="shared" ref="N165:N166" si="98">H165-K165-J165</f>
        <v>0</v>
      </c>
      <c r="O165" s="63" t="e">
        <f>M165/F165</f>
        <v>#DIV/0!</v>
      </c>
    </row>
    <row r="166" spans="1:15" s="64" customFormat="1" ht="12.75" x14ac:dyDescent="0.2">
      <c r="A166" s="60" t="s">
        <v>33</v>
      </c>
      <c r="B166" s="152"/>
      <c r="C166" s="8"/>
      <c r="D166" s="8">
        <f>April!D166+May!D166+June!D167</f>
        <v>0</v>
      </c>
      <c r="E166" s="8">
        <f>April!E166+May!E166+June!E167</f>
        <v>0</v>
      </c>
      <c r="F166" s="8">
        <f t="shared" si="95"/>
        <v>0</v>
      </c>
      <c r="G166" s="8">
        <f>April!G166+May!G166+June!G167</f>
        <v>0</v>
      </c>
      <c r="H166" s="8">
        <f>F166-G166</f>
        <v>0</v>
      </c>
      <c r="I166" s="61" t="e">
        <f>G166/F166</f>
        <v>#DIV/0!</v>
      </c>
      <c r="J166" s="8">
        <f>April!J166+May!J166+June!J167</f>
        <v>0</v>
      </c>
      <c r="K166" s="8">
        <f>April!K166+May!K166+June!K167</f>
        <v>0</v>
      </c>
      <c r="L166" s="61" t="e">
        <f t="shared" si="96"/>
        <v>#DIV/0!</v>
      </c>
      <c r="M166" s="8">
        <f t="shared" si="97"/>
        <v>0</v>
      </c>
      <c r="N166" s="8">
        <f t="shared" si="98"/>
        <v>0</v>
      </c>
      <c r="O166" s="63" t="e">
        <f>M166/F166</f>
        <v>#DIV/0!</v>
      </c>
    </row>
    <row r="167" spans="1:15" x14ac:dyDescent="0.25">
      <c r="A167" s="68"/>
      <c r="B167" s="153"/>
      <c r="C167" s="6"/>
      <c r="D167" s="6"/>
      <c r="E167" s="6"/>
      <c r="F167" s="6"/>
      <c r="G167" s="8"/>
      <c r="H167" s="6"/>
      <c r="I167" s="50"/>
      <c r="J167" s="47"/>
      <c r="K167" s="51"/>
      <c r="L167" s="50"/>
      <c r="M167" s="6"/>
      <c r="N167" s="6"/>
      <c r="O167" s="52"/>
    </row>
    <row r="168" spans="1:15" ht="30" x14ac:dyDescent="0.25">
      <c r="A168" s="55" t="s">
        <v>87</v>
      </c>
      <c r="B168" s="151" t="s">
        <v>88</v>
      </c>
      <c r="C168" s="7">
        <f>SUM(C169:C171)</f>
        <v>0</v>
      </c>
      <c r="D168" s="7">
        <f>SUM(D169:D171)</f>
        <v>218000</v>
      </c>
      <c r="E168" s="7">
        <f>SUM(E169:E171)</f>
        <v>24999</v>
      </c>
      <c r="F168" s="56">
        <f>D168+E168</f>
        <v>242999</v>
      </c>
      <c r="G168" s="56">
        <f>SUM(G169:G171)</f>
        <v>111778.36000000002</v>
      </c>
      <c r="H168" s="56">
        <f>F168-G168</f>
        <v>131220.63999999998</v>
      </c>
      <c r="I168" s="57">
        <f>G168/F168</f>
        <v>0.4599951440129384</v>
      </c>
      <c r="J168" s="56">
        <f>SUM(J169:J171)</f>
        <v>64821.62</v>
      </c>
      <c r="K168" s="56">
        <f>SUM(K169:K171)</f>
        <v>9382.5</v>
      </c>
      <c r="L168" s="57">
        <f>(K168+J168)/F168</f>
        <v>0.30536800562965277</v>
      </c>
      <c r="M168" s="56">
        <f>K168+G168+J168</f>
        <v>185982.48</v>
      </c>
      <c r="N168" s="56">
        <f>H168-K168-J168</f>
        <v>57016.519999999982</v>
      </c>
      <c r="O168" s="57">
        <f>M168/F168</f>
        <v>0.76536314964259111</v>
      </c>
    </row>
    <row r="169" spans="1:15" s="64" customFormat="1" ht="12.75" x14ac:dyDescent="0.2">
      <c r="A169" s="60" t="s">
        <v>31</v>
      </c>
      <c r="B169" s="152"/>
      <c r="C169" s="8"/>
      <c r="D169" s="8">
        <f>April!D169+May!D169+June!D170</f>
        <v>0</v>
      </c>
      <c r="E169" s="8">
        <f>April!E169+May!E169+June!E170</f>
        <v>0</v>
      </c>
      <c r="F169" s="8">
        <f>D169+E169</f>
        <v>0</v>
      </c>
      <c r="G169" s="8">
        <f>April!G169+May!G169+June!G170</f>
        <v>0</v>
      </c>
      <c r="H169" s="8">
        <f>F169-G169</f>
        <v>0</v>
      </c>
      <c r="I169" s="61" t="e">
        <f>G169/F169</f>
        <v>#DIV/0!</v>
      </c>
      <c r="J169" s="8">
        <f>April!J169+May!J169+June!J170</f>
        <v>0</v>
      </c>
      <c r="K169" s="8">
        <f>April!K169+May!K169+June!K170</f>
        <v>0</v>
      </c>
      <c r="L169" s="61" t="e">
        <f>(K169+J169)/F169</f>
        <v>#DIV/0!</v>
      </c>
      <c r="M169" s="8">
        <f>K169+G169+J169</f>
        <v>0</v>
      </c>
      <c r="N169" s="8">
        <f>H169-K169-J169</f>
        <v>0</v>
      </c>
      <c r="O169" s="63" t="e">
        <f>M169/F169</f>
        <v>#DIV/0!</v>
      </c>
    </row>
    <row r="170" spans="1:15" s="64" customFormat="1" ht="12.75" x14ac:dyDescent="0.2">
      <c r="A170" s="60" t="s">
        <v>32</v>
      </c>
      <c r="B170" s="152"/>
      <c r="C170" s="8"/>
      <c r="D170" s="8">
        <f>April!D170+May!D170+June!D171</f>
        <v>218000</v>
      </c>
      <c r="E170" s="8">
        <f>April!E170+May!E170+June!E171</f>
        <v>24999</v>
      </c>
      <c r="F170" s="8">
        <f t="shared" ref="F170:F171" si="99">D170+E170</f>
        <v>242999</v>
      </c>
      <c r="G170" s="8">
        <f>April!G170+May!G170+June!G171</f>
        <v>111778.36000000002</v>
      </c>
      <c r="H170" s="8">
        <f>F170-G170</f>
        <v>131220.63999999998</v>
      </c>
      <c r="I170" s="61">
        <f>G170/F170</f>
        <v>0.4599951440129384</v>
      </c>
      <c r="J170" s="8">
        <f>April!J170+May!J170+June!J171</f>
        <v>64821.62</v>
      </c>
      <c r="K170" s="8">
        <f>April!K170+May!K170+June!K171</f>
        <v>9382.5</v>
      </c>
      <c r="L170" s="61">
        <f t="shared" ref="L170:L171" si="100">(K170+J170)/F170</f>
        <v>0.30536800562965277</v>
      </c>
      <c r="M170" s="8">
        <f t="shared" ref="M170:M171" si="101">K170+G170+J170</f>
        <v>185982.48</v>
      </c>
      <c r="N170" s="8">
        <f t="shared" ref="N170:N171" si="102">H170-K170-J170</f>
        <v>57016.519999999982</v>
      </c>
      <c r="O170" s="63">
        <f>M170/F170</f>
        <v>0.76536314964259111</v>
      </c>
    </row>
    <row r="171" spans="1:15" s="64" customFormat="1" ht="12.75" x14ac:dyDescent="0.2">
      <c r="A171" s="60" t="s">
        <v>33</v>
      </c>
      <c r="B171" s="152"/>
      <c r="C171" s="8"/>
      <c r="D171" s="8">
        <f>April!D171+May!D171+June!D172</f>
        <v>0</v>
      </c>
      <c r="E171" s="8">
        <f>April!E171+May!E171+June!E172</f>
        <v>0</v>
      </c>
      <c r="F171" s="8">
        <f t="shared" si="99"/>
        <v>0</v>
      </c>
      <c r="G171" s="8">
        <f>April!G171+May!G171+June!G172</f>
        <v>0</v>
      </c>
      <c r="H171" s="8">
        <f>F171-G171</f>
        <v>0</v>
      </c>
      <c r="I171" s="61" t="e">
        <f>G171/F171</f>
        <v>#DIV/0!</v>
      </c>
      <c r="J171" s="8">
        <f>April!J171+May!J171+June!J172</f>
        <v>0</v>
      </c>
      <c r="K171" s="8">
        <f>April!K171+May!K171+June!K172</f>
        <v>0</v>
      </c>
      <c r="L171" s="61" t="e">
        <f t="shared" si="100"/>
        <v>#DIV/0!</v>
      </c>
      <c r="M171" s="8">
        <f t="shared" si="101"/>
        <v>0</v>
      </c>
      <c r="N171" s="8">
        <f t="shared" si="102"/>
        <v>0</v>
      </c>
      <c r="O171" s="63" t="e">
        <f>M171/F171</f>
        <v>#DIV/0!</v>
      </c>
    </row>
    <row r="172" spans="1:15" x14ac:dyDescent="0.25">
      <c r="A172" s="68"/>
      <c r="B172" s="153"/>
      <c r="C172" s="6"/>
      <c r="D172" s="6"/>
      <c r="E172" s="6"/>
      <c r="F172" s="6"/>
      <c r="G172" s="8"/>
      <c r="H172" s="6"/>
      <c r="I172" s="50"/>
      <c r="J172" s="47"/>
      <c r="K172" s="51"/>
      <c r="L172" s="50"/>
      <c r="M172" s="6"/>
      <c r="N172" s="6"/>
      <c r="O172" s="52"/>
    </row>
    <row r="173" spans="1:15" ht="30" x14ac:dyDescent="0.25">
      <c r="A173" s="55" t="s">
        <v>89</v>
      </c>
      <c r="B173" s="155" t="s">
        <v>90</v>
      </c>
      <c r="C173" s="7">
        <f>SUM(C174:C176)</f>
        <v>0</v>
      </c>
      <c r="D173" s="7">
        <f>SUM(D174:D176)</f>
        <v>0</v>
      </c>
      <c r="E173" s="7">
        <f>SUM(E174:E176)</f>
        <v>0</v>
      </c>
      <c r="F173" s="56">
        <f>D173+E173</f>
        <v>0</v>
      </c>
      <c r="G173" s="56">
        <f>SUM(G174:G176)</f>
        <v>0</v>
      </c>
      <c r="H173" s="56">
        <f>F173-G173</f>
        <v>0</v>
      </c>
      <c r="I173" s="57" t="e">
        <f>G173/F173</f>
        <v>#DIV/0!</v>
      </c>
      <c r="J173" s="56">
        <f>SUM(J174:J176)</f>
        <v>0</v>
      </c>
      <c r="K173" s="56">
        <f>SUM(K174:K176)</f>
        <v>0</v>
      </c>
      <c r="L173" s="57" t="e">
        <f>(K173+J173)/F173</f>
        <v>#DIV/0!</v>
      </c>
      <c r="M173" s="56">
        <f>K173+G173+J173</f>
        <v>0</v>
      </c>
      <c r="N173" s="56">
        <f>H173-K173-J173</f>
        <v>0</v>
      </c>
      <c r="O173" s="57" t="e">
        <f>M173/F173</f>
        <v>#DIV/0!</v>
      </c>
    </row>
    <row r="174" spans="1:15" s="64" customFormat="1" ht="12.75" x14ac:dyDescent="0.2">
      <c r="A174" s="60" t="s">
        <v>31</v>
      </c>
      <c r="B174" s="152"/>
      <c r="C174" s="8"/>
      <c r="D174" s="8">
        <f>April!D174+May!D174+June!D175</f>
        <v>0</v>
      </c>
      <c r="E174" s="8">
        <f>April!E174+May!E174+June!E175</f>
        <v>0</v>
      </c>
      <c r="F174" s="8">
        <f>D174+E174</f>
        <v>0</v>
      </c>
      <c r="G174" s="8">
        <f>April!G174+May!G174+June!G175</f>
        <v>0</v>
      </c>
      <c r="H174" s="8">
        <f>F174-G174</f>
        <v>0</v>
      </c>
      <c r="I174" s="61" t="e">
        <f>G174/F174</f>
        <v>#DIV/0!</v>
      </c>
      <c r="J174" s="8">
        <f>April!J174+May!J174+June!J175</f>
        <v>0</v>
      </c>
      <c r="K174" s="8">
        <f>April!K174+May!K174+June!K175</f>
        <v>0</v>
      </c>
      <c r="L174" s="61" t="e">
        <f>(K174+J174)/F174</f>
        <v>#DIV/0!</v>
      </c>
      <c r="M174" s="8">
        <f>K174+G174+J174</f>
        <v>0</v>
      </c>
      <c r="N174" s="8">
        <f>H174-K174-J174</f>
        <v>0</v>
      </c>
      <c r="O174" s="63" t="e">
        <f>M174/F174</f>
        <v>#DIV/0!</v>
      </c>
    </row>
    <row r="175" spans="1:15" s="64" customFormat="1" ht="12.75" x14ac:dyDescent="0.2">
      <c r="A175" s="60" t="s">
        <v>32</v>
      </c>
      <c r="B175" s="152"/>
      <c r="C175" s="8"/>
      <c r="D175" s="8">
        <f>April!D175+May!D175+June!D176</f>
        <v>0</v>
      </c>
      <c r="E175" s="8">
        <f>April!E175+May!E175+June!E176</f>
        <v>0</v>
      </c>
      <c r="F175" s="8">
        <f t="shared" ref="F175:F176" si="103">D175+E175</f>
        <v>0</v>
      </c>
      <c r="G175" s="8">
        <f>April!G175+May!G175+June!G176</f>
        <v>0</v>
      </c>
      <c r="H175" s="8">
        <f>F175-G175</f>
        <v>0</v>
      </c>
      <c r="I175" s="61" t="e">
        <f>G175/F175</f>
        <v>#DIV/0!</v>
      </c>
      <c r="J175" s="8">
        <f>April!J175+May!J175+June!J176</f>
        <v>0</v>
      </c>
      <c r="K175" s="8">
        <f>April!K175+May!K175+June!K176</f>
        <v>0</v>
      </c>
      <c r="L175" s="61" t="e">
        <f t="shared" ref="L175:L176" si="104">(K175+J175)/F175</f>
        <v>#DIV/0!</v>
      </c>
      <c r="M175" s="8">
        <f t="shared" ref="M175:M176" si="105">K175+G175+J175</f>
        <v>0</v>
      </c>
      <c r="N175" s="8">
        <f t="shared" ref="N175:N176" si="106">H175-K175-J175</f>
        <v>0</v>
      </c>
      <c r="O175" s="63" t="e">
        <f>M175/F175</f>
        <v>#DIV/0!</v>
      </c>
    </row>
    <row r="176" spans="1:15" s="64" customFormat="1" ht="12.75" x14ac:dyDescent="0.2">
      <c r="A176" s="60" t="s">
        <v>33</v>
      </c>
      <c r="B176" s="152"/>
      <c r="C176" s="8"/>
      <c r="D176" s="8">
        <f>April!D176+May!D176+June!D177</f>
        <v>0</v>
      </c>
      <c r="E176" s="8">
        <f>April!E176+May!E176+June!E177</f>
        <v>0</v>
      </c>
      <c r="F176" s="8">
        <f t="shared" si="103"/>
        <v>0</v>
      </c>
      <c r="G176" s="8">
        <f>April!G176+May!G176+June!G177</f>
        <v>0</v>
      </c>
      <c r="H176" s="8">
        <f>F176-G176</f>
        <v>0</v>
      </c>
      <c r="I176" s="61" t="e">
        <f>G176/F176</f>
        <v>#DIV/0!</v>
      </c>
      <c r="J176" s="8">
        <f>April!J176+May!J176+June!J177</f>
        <v>0</v>
      </c>
      <c r="K176" s="8">
        <f>April!K176+May!K176+June!K177</f>
        <v>0</v>
      </c>
      <c r="L176" s="61" t="e">
        <f t="shared" si="104"/>
        <v>#DIV/0!</v>
      </c>
      <c r="M176" s="8">
        <f t="shared" si="105"/>
        <v>0</v>
      </c>
      <c r="N176" s="8">
        <f t="shared" si="106"/>
        <v>0</v>
      </c>
      <c r="O176" s="63" t="e">
        <f>M176/F176</f>
        <v>#DIV/0!</v>
      </c>
    </row>
    <row r="177" spans="1:15" x14ac:dyDescent="0.25">
      <c r="A177" s="68"/>
      <c r="B177" s="153"/>
      <c r="C177" s="6"/>
      <c r="D177" s="6"/>
      <c r="E177" s="6"/>
      <c r="F177" s="6"/>
      <c r="G177" s="8"/>
      <c r="H177" s="6"/>
      <c r="I177" s="50"/>
      <c r="J177" s="47"/>
      <c r="K177" s="51"/>
      <c r="L177" s="50"/>
      <c r="M177" s="6"/>
      <c r="N177" s="6"/>
      <c r="O177" s="52"/>
    </row>
    <row r="178" spans="1:15" s="24" customFormat="1" x14ac:dyDescent="0.25">
      <c r="A178" s="55" t="s">
        <v>91</v>
      </c>
      <c r="B178" s="154"/>
      <c r="C178" s="7">
        <f>SUM(C179:C182)</f>
        <v>0</v>
      </c>
      <c r="D178" s="7">
        <f>SUM(D179:D182)</f>
        <v>18402000</v>
      </c>
      <c r="E178" s="7">
        <f>SUM(E179:E182)</f>
        <v>83502999.030000001</v>
      </c>
      <c r="F178" s="7">
        <f>D178+E178</f>
        <v>101904999.03</v>
      </c>
      <c r="G178" s="7">
        <f>SUM(G179:G182)</f>
        <v>79614427.959999993</v>
      </c>
      <c r="H178" s="7">
        <f>F178-G178</f>
        <v>22290571.070000008</v>
      </c>
      <c r="I178" s="57">
        <f>G178/F178</f>
        <v>0.78126126017195829</v>
      </c>
      <c r="J178" s="74">
        <f>SUM(J179:J182)</f>
        <v>40372905.969999999</v>
      </c>
      <c r="K178" s="7">
        <f>SUM(K179:K182)</f>
        <v>11721160.01</v>
      </c>
      <c r="L178" s="57">
        <f>(K178+J178)/F178</f>
        <v>0.51120226167377647</v>
      </c>
      <c r="M178" s="7">
        <f>K178+G178</f>
        <v>91335587.969999999</v>
      </c>
      <c r="N178" s="7">
        <f>H178-K178</f>
        <v>10569411.060000008</v>
      </c>
      <c r="O178" s="72">
        <f>M178/F178</f>
        <v>0.8962817215975003</v>
      </c>
    </row>
    <row r="179" spans="1:15" s="24" customFormat="1" x14ac:dyDescent="0.25">
      <c r="A179" s="48" t="s">
        <v>31</v>
      </c>
      <c r="B179" s="154"/>
      <c r="C179" s="7">
        <f t="shared" ref="C179:E180" si="107">+C174+C169+C164+C159+C152+C147+C141+C133+C128+C120+C113+C106+C99</f>
        <v>0</v>
      </c>
      <c r="D179" s="7">
        <f t="shared" si="107"/>
        <v>1379000</v>
      </c>
      <c r="E179" s="7">
        <f t="shared" si="107"/>
        <v>0</v>
      </c>
      <c r="F179" s="7">
        <f>D179+E179</f>
        <v>1379000</v>
      </c>
      <c r="G179" s="7">
        <f>+G174+G169+G164+G159+G152+G147+G141+G133+G128+G120+G113+G106+G99</f>
        <v>4095209.5599999996</v>
      </c>
      <c r="H179" s="7">
        <f>F179-G179</f>
        <v>-2716209.5599999996</v>
      </c>
      <c r="I179" s="57">
        <f>G179/F179</f>
        <v>2.9696951124002897</v>
      </c>
      <c r="J179" s="74">
        <f>J113+J99</f>
        <v>0</v>
      </c>
      <c r="K179" s="7">
        <f>+K174+K169+K164+K159+K152+K147+K141+K133+K128+K120+K113+K106+K99</f>
        <v>7128.27</v>
      </c>
      <c r="L179" s="57">
        <f>(K179+J179)/F179</f>
        <v>5.1691588107324153E-3</v>
      </c>
      <c r="M179" s="7">
        <f>K179+G179</f>
        <v>4102337.8299999996</v>
      </c>
      <c r="N179" s="7">
        <f>H179-K179</f>
        <v>-2723337.8299999996</v>
      </c>
      <c r="O179" s="72">
        <f>M179/F179</f>
        <v>2.9748642712110223</v>
      </c>
    </row>
    <row r="180" spans="1:15" s="24" customFormat="1" x14ac:dyDescent="0.25">
      <c r="A180" s="48" t="s">
        <v>32</v>
      </c>
      <c r="B180" s="154"/>
      <c r="C180" s="7">
        <f t="shared" si="107"/>
        <v>0</v>
      </c>
      <c r="D180" s="7">
        <f t="shared" si="107"/>
        <v>17023000</v>
      </c>
      <c r="E180" s="7">
        <f t="shared" si="107"/>
        <v>83147665.700000003</v>
      </c>
      <c r="F180" s="7">
        <f>D180+E180</f>
        <v>100170665.7</v>
      </c>
      <c r="G180" s="7">
        <f>+G175+G170+G165+G160+G153+G148+G142+G134+G129+G121+G114+G107+G100</f>
        <v>75519218.399999991</v>
      </c>
      <c r="H180" s="7">
        <f>F180-G180</f>
        <v>24651447.300000012</v>
      </c>
      <c r="I180" s="57">
        <f>G180/F180</f>
        <v>0.75390552585695747</v>
      </c>
      <c r="J180" s="74">
        <f>J170+J160+J165+J153+J134+J129+J121+J114+J107+J100</f>
        <v>40372905.969999999</v>
      </c>
      <c r="K180" s="7">
        <f>+K175+K170+K165+K160+K153+K148+K142+K134+K129+K121+K114+K107+K100</f>
        <v>11714031.74</v>
      </c>
      <c r="L180" s="57">
        <f t="shared" ref="L180:L182" si="108">(K180+J180)/F180</f>
        <v>0.51998194627152206</v>
      </c>
      <c r="M180" s="7">
        <f>K180+G180</f>
        <v>87233250.139999986</v>
      </c>
      <c r="N180" s="7">
        <f>H180-K180</f>
        <v>12937415.560000012</v>
      </c>
      <c r="O180" s="72">
        <f>M180/F180</f>
        <v>0.87084626552501765</v>
      </c>
    </row>
    <row r="181" spans="1:15" s="24" customFormat="1" x14ac:dyDescent="0.25">
      <c r="A181" s="48" t="s">
        <v>53</v>
      </c>
      <c r="B181" s="154"/>
      <c r="C181" s="7">
        <f>C115</f>
        <v>0</v>
      </c>
      <c r="D181" s="7">
        <f>D115</f>
        <v>0</v>
      </c>
      <c r="E181" s="7">
        <f>E115</f>
        <v>0</v>
      </c>
      <c r="F181" s="7">
        <f>D181+E181</f>
        <v>0</v>
      </c>
      <c r="G181" s="7">
        <f>G115</f>
        <v>0</v>
      </c>
      <c r="H181" s="7">
        <f>F181-G181</f>
        <v>0</v>
      </c>
      <c r="I181" s="57" t="e">
        <f>G181/F181</f>
        <v>#DIV/0!</v>
      </c>
      <c r="J181" s="74"/>
      <c r="K181" s="7">
        <f>K115</f>
        <v>0</v>
      </c>
      <c r="L181" s="57" t="e">
        <f t="shared" si="108"/>
        <v>#DIV/0!</v>
      </c>
      <c r="M181" s="7">
        <f>K181+G181</f>
        <v>0</v>
      </c>
      <c r="N181" s="7">
        <f>H181-K181</f>
        <v>0</v>
      </c>
      <c r="O181" s="72" t="e">
        <f>M181/F181</f>
        <v>#DIV/0!</v>
      </c>
    </row>
    <row r="182" spans="1:15" s="24" customFormat="1" x14ac:dyDescent="0.25">
      <c r="A182" s="48" t="s">
        <v>33</v>
      </c>
      <c r="B182" s="154"/>
      <c r="C182" s="7">
        <f>+C176+C171+C166+C161+C154+C149+C143+C135+C130+C122+C116+C108+C101</f>
        <v>0</v>
      </c>
      <c r="D182" s="7">
        <f>+D176+D171+D166+D161+D154+D149+D143+D135+D130+D122+D116+D108+D101</f>
        <v>0</v>
      </c>
      <c r="E182" s="7">
        <f>+E176+E171+E166+E161+E154+E149+E143+E135+E130+E122+E116+E108+E101</f>
        <v>355333.33</v>
      </c>
      <c r="F182" s="7">
        <f>D182+E182</f>
        <v>355333.33</v>
      </c>
      <c r="G182" s="7">
        <f>+G176+G171+G166+G161+G154+G149+G143+G135+G130+G122+G116+G108+G101</f>
        <v>0</v>
      </c>
      <c r="H182" s="7">
        <f>F182-G182</f>
        <v>355333.33</v>
      </c>
      <c r="I182" s="57">
        <f>G182/F182</f>
        <v>0</v>
      </c>
      <c r="J182" s="74"/>
      <c r="K182" s="7">
        <f>+K176+K171+K166+K161+K154+K149+K143+K135+K130+K122+K116+K108+K101</f>
        <v>0</v>
      </c>
      <c r="L182" s="57">
        <f t="shared" si="108"/>
        <v>0</v>
      </c>
      <c r="M182" s="7">
        <f>K182+G182</f>
        <v>0</v>
      </c>
      <c r="N182" s="7">
        <f>H182-K182</f>
        <v>355333.33</v>
      </c>
      <c r="O182" s="72">
        <f>M182/F182</f>
        <v>0</v>
      </c>
    </row>
    <row r="183" spans="1:15" x14ac:dyDescent="0.25">
      <c r="A183" s="68"/>
      <c r="B183" s="153"/>
      <c r="C183" s="6"/>
      <c r="D183" s="6"/>
      <c r="E183" s="6"/>
      <c r="F183" s="6"/>
      <c r="G183" s="6"/>
      <c r="H183" s="6"/>
      <c r="I183" s="50"/>
      <c r="J183" s="47"/>
      <c r="K183" s="51"/>
      <c r="L183" s="50"/>
      <c r="M183" s="6"/>
      <c r="N183" s="6"/>
      <c r="O183" s="52"/>
    </row>
    <row r="184" spans="1:15" ht="45" x14ac:dyDescent="0.25">
      <c r="A184" s="75" t="s">
        <v>92</v>
      </c>
      <c r="B184" s="151"/>
      <c r="C184" s="6"/>
      <c r="D184" s="6"/>
      <c r="E184" s="6"/>
      <c r="F184" s="6"/>
      <c r="G184" s="6"/>
      <c r="H184" s="6"/>
      <c r="I184" s="50"/>
      <c r="J184" s="47"/>
      <c r="K184" s="51"/>
      <c r="L184" s="50"/>
      <c r="M184" s="6"/>
      <c r="N184" s="6"/>
      <c r="O184" s="52"/>
    </row>
    <row r="185" spans="1:15" x14ac:dyDescent="0.25">
      <c r="A185" s="48"/>
      <c r="B185" s="151"/>
      <c r="C185" s="6"/>
      <c r="D185" s="6"/>
      <c r="E185" s="6"/>
      <c r="F185" s="6"/>
      <c r="G185" s="6"/>
      <c r="H185" s="6"/>
      <c r="I185" s="50"/>
      <c r="J185" s="47"/>
      <c r="K185" s="51"/>
      <c r="L185" s="50"/>
      <c r="M185" s="6"/>
      <c r="N185" s="6"/>
      <c r="O185" s="52"/>
    </row>
    <row r="186" spans="1:15" ht="30" x14ac:dyDescent="0.25">
      <c r="A186" s="55" t="s">
        <v>93</v>
      </c>
      <c r="B186" s="151" t="s">
        <v>94</v>
      </c>
      <c r="C186" s="7">
        <f>SUM(C187:C189)</f>
        <v>0</v>
      </c>
      <c r="D186" s="7">
        <f>SUM(D187:D189)</f>
        <v>0</v>
      </c>
      <c r="E186" s="7">
        <f>SUM(E187:E189)</f>
        <v>21813301.810000002</v>
      </c>
      <c r="F186" s="56">
        <f>D186+E186</f>
        <v>21813301.810000002</v>
      </c>
      <c r="G186" s="56">
        <f>SUM(G187:G189)</f>
        <v>20275000.189999998</v>
      </c>
      <c r="H186" s="56">
        <f>F186-G186</f>
        <v>1538301.6200000048</v>
      </c>
      <c r="I186" s="57">
        <f>G186/F186</f>
        <v>0.9294787358007951</v>
      </c>
      <c r="J186" s="56">
        <f>SUM(J187:J189)</f>
        <v>2752860.9400000004</v>
      </c>
      <c r="K186" s="56">
        <f>SUM(K187:K189)</f>
        <v>1983921.88</v>
      </c>
      <c r="L186" s="57">
        <f>(K186+J186)/F186</f>
        <v>0.21715111546425717</v>
      </c>
      <c r="M186" s="56">
        <f>K186+G186+J186</f>
        <v>25011783.009999998</v>
      </c>
      <c r="N186" s="56">
        <f>H186-K186-J186</f>
        <v>-3198481.1999999955</v>
      </c>
      <c r="O186" s="57">
        <f>M186/F186</f>
        <v>1.1466298512650523</v>
      </c>
    </row>
    <row r="187" spans="1:15" s="64" customFormat="1" ht="12.75" x14ac:dyDescent="0.2">
      <c r="A187" s="60" t="s">
        <v>31</v>
      </c>
      <c r="B187" s="152"/>
      <c r="C187" s="8"/>
      <c r="D187" s="8">
        <f>April!D187+May!D187+June!D188</f>
        <v>0</v>
      </c>
      <c r="E187" s="8">
        <f>April!E187+May!E187+June!E188</f>
        <v>0</v>
      </c>
      <c r="F187" s="8">
        <f>D187+E187</f>
        <v>0</v>
      </c>
      <c r="G187" s="8">
        <f>April!G187+May!G187+June!G188</f>
        <v>0</v>
      </c>
      <c r="H187" s="8">
        <f>F187-G187</f>
        <v>0</v>
      </c>
      <c r="I187" s="61" t="e">
        <f>G187/F187</f>
        <v>#DIV/0!</v>
      </c>
      <c r="J187" s="8">
        <f>April!J187+May!J187+June!J188</f>
        <v>0</v>
      </c>
      <c r="K187" s="8">
        <f>April!K187+May!K187+June!K188</f>
        <v>0</v>
      </c>
      <c r="L187" s="61" t="e">
        <f>(K187+J187)/F187</f>
        <v>#DIV/0!</v>
      </c>
      <c r="M187" s="8">
        <f>K187+G187+J187</f>
        <v>0</v>
      </c>
      <c r="N187" s="8">
        <f>H187-K187-J187</f>
        <v>0</v>
      </c>
      <c r="O187" s="63" t="e">
        <f>M187/F187</f>
        <v>#DIV/0!</v>
      </c>
    </row>
    <row r="188" spans="1:15" s="64" customFormat="1" ht="12.75" x14ac:dyDescent="0.2">
      <c r="A188" s="60" t="s">
        <v>32</v>
      </c>
      <c r="B188" s="152"/>
      <c r="C188" s="8"/>
      <c r="D188" s="8">
        <f>April!D188+May!D188+June!D189</f>
        <v>0</v>
      </c>
      <c r="E188" s="8">
        <f>April!E188+May!E188+June!E189</f>
        <v>21813301.810000002</v>
      </c>
      <c r="F188" s="8">
        <f t="shared" ref="F188:F189" si="109">D188+E188</f>
        <v>21813301.810000002</v>
      </c>
      <c r="G188" s="8">
        <f>April!G188+May!G188+June!G189</f>
        <v>20275000.189999998</v>
      </c>
      <c r="H188" s="8">
        <f>F188-G188</f>
        <v>1538301.6200000048</v>
      </c>
      <c r="I188" s="61">
        <f>G188/F188</f>
        <v>0.9294787358007951</v>
      </c>
      <c r="J188" s="8">
        <f>April!J188+May!J188+June!J189</f>
        <v>2752860.9400000004</v>
      </c>
      <c r="K188" s="8">
        <f>April!K188+May!K188+June!K189</f>
        <v>1983921.88</v>
      </c>
      <c r="L188" s="61">
        <f t="shared" ref="L188:L189" si="110">(K188+J188)/F188</f>
        <v>0.21715111546425717</v>
      </c>
      <c r="M188" s="8">
        <f t="shared" ref="M188:M189" si="111">K188+G188+J188</f>
        <v>25011783.009999998</v>
      </c>
      <c r="N188" s="8">
        <f t="shared" ref="N188:N189" si="112">H188-K188-J188</f>
        <v>-3198481.1999999955</v>
      </c>
      <c r="O188" s="63">
        <f>M188/F188</f>
        <v>1.1466298512650523</v>
      </c>
    </row>
    <row r="189" spans="1:15" s="64" customFormat="1" ht="12.75" x14ac:dyDescent="0.2">
      <c r="A189" s="60" t="s">
        <v>33</v>
      </c>
      <c r="B189" s="152"/>
      <c r="C189" s="8"/>
      <c r="D189" s="8">
        <f>April!D189+May!D189+June!D190</f>
        <v>0</v>
      </c>
      <c r="E189" s="8">
        <f>April!E189+May!E189+June!E190</f>
        <v>0</v>
      </c>
      <c r="F189" s="8">
        <f t="shared" si="109"/>
        <v>0</v>
      </c>
      <c r="G189" s="8">
        <f>April!G189+May!G189+June!G190</f>
        <v>0</v>
      </c>
      <c r="H189" s="8">
        <f>F189-G189</f>
        <v>0</v>
      </c>
      <c r="I189" s="61" t="e">
        <f>G189/F189</f>
        <v>#DIV/0!</v>
      </c>
      <c r="J189" s="8">
        <f>April!J189+May!J189+June!J190</f>
        <v>0</v>
      </c>
      <c r="K189" s="8">
        <f>April!K189+May!K189+June!K190</f>
        <v>0</v>
      </c>
      <c r="L189" s="61" t="e">
        <f t="shared" si="110"/>
        <v>#DIV/0!</v>
      </c>
      <c r="M189" s="8">
        <f t="shared" si="111"/>
        <v>0</v>
      </c>
      <c r="N189" s="8">
        <f t="shared" si="112"/>
        <v>0</v>
      </c>
      <c r="O189" s="63" t="e">
        <f>M189/F189</f>
        <v>#DIV/0!</v>
      </c>
    </row>
    <row r="190" spans="1:15" x14ac:dyDescent="0.25">
      <c r="A190" s="68"/>
      <c r="B190" s="153"/>
      <c r="C190" s="6"/>
      <c r="D190" s="6"/>
      <c r="E190" s="6"/>
      <c r="F190" s="6"/>
      <c r="G190" s="8"/>
      <c r="H190" s="6"/>
      <c r="I190" s="50"/>
      <c r="J190" s="47"/>
      <c r="K190" s="51"/>
      <c r="L190" s="50"/>
      <c r="M190" s="6"/>
      <c r="N190" s="6"/>
      <c r="O190" s="52"/>
    </row>
    <row r="191" spans="1:15" hidden="1" x14ac:dyDescent="0.25">
      <c r="A191" s="55" t="s">
        <v>95</v>
      </c>
      <c r="B191" s="151" t="s">
        <v>96</v>
      </c>
      <c r="C191" s="7">
        <f>SUM(C192:C194)</f>
        <v>0</v>
      </c>
      <c r="D191" s="7">
        <f>SUM(D192:D194)</f>
        <v>0</v>
      </c>
      <c r="E191" s="7">
        <f>SUM(E192:E194)</f>
        <v>0</v>
      </c>
      <c r="F191" s="56">
        <f>D191+E191</f>
        <v>0</v>
      </c>
      <c r="G191" s="56">
        <f>SUM(G192:G194)</f>
        <v>0</v>
      </c>
      <c r="H191" s="56">
        <f>F191-G191</f>
        <v>0</v>
      </c>
      <c r="I191" s="57" t="e">
        <f>G191/F191</f>
        <v>#DIV/0!</v>
      </c>
      <c r="J191" s="56">
        <f>SUM(J192:J194)</f>
        <v>0</v>
      </c>
      <c r="K191" s="56">
        <f>SUM(K192:K194)</f>
        <v>0</v>
      </c>
      <c r="L191" s="57" t="e">
        <f>(K191+J191)/F191</f>
        <v>#DIV/0!</v>
      </c>
      <c r="M191" s="56">
        <f>K191+G191+J191</f>
        <v>0</v>
      </c>
      <c r="N191" s="56">
        <f>H191-K191-J191</f>
        <v>0</v>
      </c>
      <c r="O191" s="57" t="e">
        <f>M191/F191</f>
        <v>#DIV/0!</v>
      </c>
    </row>
    <row r="192" spans="1:15" s="64" customFormat="1" ht="12.75" hidden="1" x14ac:dyDescent="0.2">
      <c r="A192" s="60" t="s">
        <v>31</v>
      </c>
      <c r="B192" s="152"/>
      <c r="C192" s="8"/>
      <c r="D192" s="8">
        <f>April!D192+May!D192+June!D193</f>
        <v>0</v>
      </c>
      <c r="E192" s="8">
        <f>April!E192+May!E192+June!E193</f>
        <v>0</v>
      </c>
      <c r="F192" s="8">
        <f>D192+E192</f>
        <v>0</v>
      </c>
      <c r="G192" s="8">
        <f>April!G192+May!G192+June!G193</f>
        <v>0</v>
      </c>
      <c r="H192" s="8">
        <f>F192-G192</f>
        <v>0</v>
      </c>
      <c r="I192" s="61" t="e">
        <f>G192/F192</f>
        <v>#DIV/0!</v>
      </c>
      <c r="J192" s="8">
        <f>April!J192+May!J192+June!J193</f>
        <v>0</v>
      </c>
      <c r="K192" s="8">
        <f>April!K192+May!K192+June!K193</f>
        <v>0</v>
      </c>
      <c r="L192" s="61" t="e">
        <f>(K192+J192)/F192</f>
        <v>#DIV/0!</v>
      </c>
      <c r="M192" s="8">
        <f>K192+G192+J192</f>
        <v>0</v>
      </c>
      <c r="N192" s="8">
        <f>H192-K192-J192</f>
        <v>0</v>
      </c>
      <c r="O192" s="63" t="e">
        <f>M192/F192</f>
        <v>#DIV/0!</v>
      </c>
    </row>
    <row r="193" spans="1:15" s="64" customFormat="1" ht="12.75" hidden="1" x14ac:dyDescent="0.2">
      <c r="A193" s="60" t="s">
        <v>32</v>
      </c>
      <c r="B193" s="152"/>
      <c r="C193" s="8"/>
      <c r="D193" s="8">
        <f>April!D193+May!D193+June!D194</f>
        <v>0</v>
      </c>
      <c r="E193" s="8">
        <f>April!E193+May!E193+June!E194</f>
        <v>0</v>
      </c>
      <c r="F193" s="8">
        <f t="shared" ref="F193:F194" si="113">D193+E193</f>
        <v>0</v>
      </c>
      <c r="G193" s="8">
        <f>April!G193+May!G193+June!G194</f>
        <v>0</v>
      </c>
      <c r="H193" s="8">
        <f>F193-G193</f>
        <v>0</v>
      </c>
      <c r="I193" s="61" t="e">
        <f>G193/F193</f>
        <v>#DIV/0!</v>
      </c>
      <c r="J193" s="8">
        <f>April!J193+May!J193+June!J194</f>
        <v>0</v>
      </c>
      <c r="K193" s="8">
        <f>April!K193+May!K193+June!K194</f>
        <v>0</v>
      </c>
      <c r="L193" s="61" t="e">
        <f t="shared" ref="L193:L194" si="114">(K193+J193)/F193</f>
        <v>#DIV/0!</v>
      </c>
      <c r="M193" s="8">
        <f t="shared" ref="M193:M194" si="115">K193+G193+J193</f>
        <v>0</v>
      </c>
      <c r="N193" s="8">
        <f t="shared" ref="N193:N194" si="116">H193-K193-J193</f>
        <v>0</v>
      </c>
      <c r="O193" s="63" t="e">
        <f>M193/F193</f>
        <v>#DIV/0!</v>
      </c>
    </row>
    <row r="194" spans="1:15" s="64" customFormat="1" ht="12.75" hidden="1" x14ac:dyDescent="0.2">
      <c r="A194" s="60" t="s">
        <v>33</v>
      </c>
      <c r="B194" s="152"/>
      <c r="C194" s="8"/>
      <c r="D194" s="8">
        <f>April!D194+May!D194+June!D195</f>
        <v>0</v>
      </c>
      <c r="E194" s="8">
        <f>April!E194+May!E194+June!E195</f>
        <v>0</v>
      </c>
      <c r="F194" s="8">
        <f t="shared" si="113"/>
        <v>0</v>
      </c>
      <c r="G194" s="8">
        <f>April!G194+May!G194+June!G195</f>
        <v>0</v>
      </c>
      <c r="H194" s="8">
        <f>F194-G194</f>
        <v>0</v>
      </c>
      <c r="I194" s="61" t="e">
        <f>G194/F194</f>
        <v>#DIV/0!</v>
      </c>
      <c r="J194" s="8">
        <f>April!J194+May!J194+June!J195</f>
        <v>0</v>
      </c>
      <c r="K194" s="8">
        <f>April!K194+May!K194+June!K195</f>
        <v>0</v>
      </c>
      <c r="L194" s="61" t="e">
        <f t="shared" si="114"/>
        <v>#DIV/0!</v>
      </c>
      <c r="M194" s="8">
        <f t="shared" si="115"/>
        <v>0</v>
      </c>
      <c r="N194" s="8">
        <f t="shared" si="116"/>
        <v>0</v>
      </c>
      <c r="O194" s="63" t="e">
        <f>M194/F194</f>
        <v>#DIV/0!</v>
      </c>
    </row>
    <row r="195" spans="1:15" hidden="1" x14ac:dyDescent="0.25">
      <c r="A195" s="68"/>
      <c r="B195" s="153"/>
      <c r="C195" s="6"/>
      <c r="D195" s="6"/>
      <c r="E195" s="6"/>
      <c r="F195" s="6"/>
      <c r="G195" s="8"/>
      <c r="H195" s="6"/>
      <c r="I195" s="50"/>
      <c r="J195" s="47"/>
      <c r="K195" s="51"/>
      <c r="L195" s="50"/>
      <c r="M195" s="6"/>
      <c r="N195" s="6"/>
      <c r="O195" s="52"/>
    </row>
    <row r="196" spans="1:15" x14ac:dyDescent="0.25">
      <c r="A196" s="55" t="s">
        <v>97</v>
      </c>
      <c r="B196" s="151" t="s">
        <v>98</v>
      </c>
      <c r="C196" s="7">
        <f>SUM(C197:C199)</f>
        <v>0</v>
      </c>
      <c r="D196" s="7">
        <f>SUM(D197:D199)</f>
        <v>0</v>
      </c>
      <c r="E196" s="7">
        <f>SUM(E197:E199)</f>
        <v>7989000</v>
      </c>
      <c r="F196" s="56">
        <f>D196+E196</f>
        <v>7989000</v>
      </c>
      <c r="G196" s="56">
        <f>SUM(G197:G199)</f>
        <v>2184867.46</v>
      </c>
      <c r="H196" s="56">
        <f>F196-G196</f>
        <v>5804132.54</v>
      </c>
      <c r="I196" s="57">
        <f>G196/F196</f>
        <v>0.27348447365127049</v>
      </c>
      <c r="J196" s="56">
        <f>SUM(J197:J199)</f>
        <v>7186950.8899999997</v>
      </c>
      <c r="K196" s="56">
        <f>SUM(K197:K199)</f>
        <v>787323.5</v>
      </c>
      <c r="L196" s="57">
        <f>(K196+J196)/F196</f>
        <v>0.99815676430091371</v>
      </c>
      <c r="M196" s="56">
        <f>K196+G196+J196</f>
        <v>10159141.85</v>
      </c>
      <c r="N196" s="56">
        <f>H196-K196-J196</f>
        <v>-2170141.8499999996</v>
      </c>
      <c r="O196" s="57">
        <f>M196/F196</f>
        <v>1.2716412379521842</v>
      </c>
    </row>
    <row r="197" spans="1:15" s="64" customFormat="1" ht="12.75" x14ac:dyDescent="0.2">
      <c r="A197" s="60" t="s">
        <v>31</v>
      </c>
      <c r="B197" s="152"/>
      <c r="C197" s="8"/>
      <c r="D197" s="8">
        <f>April!D197+May!D197+June!D198</f>
        <v>0</v>
      </c>
      <c r="E197" s="8">
        <f>April!E197+May!E197+June!E198</f>
        <v>0</v>
      </c>
      <c r="F197" s="8">
        <f>D197+E197</f>
        <v>0</v>
      </c>
      <c r="G197" s="8">
        <f>April!G197+May!G197+June!G198</f>
        <v>0</v>
      </c>
      <c r="H197" s="8">
        <f>F197-G197</f>
        <v>0</v>
      </c>
      <c r="I197" s="61" t="e">
        <f>G197/F197</f>
        <v>#DIV/0!</v>
      </c>
      <c r="J197" s="8">
        <f>April!J197+May!J197+June!J198</f>
        <v>0</v>
      </c>
      <c r="K197" s="8">
        <f>April!K197+May!K197+June!K198</f>
        <v>0</v>
      </c>
      <c r="L197" s="61" t="e">
        <f>(K197+J197)/F197</f>
        <v>#DIV/0!</v>
      </c>
      <c r="M197" s="8">
        <f>K197+G197+J197</f>
        <v>0</v>
      </c>
      <c r="N197" s="8">
        <f>H197-K197-J197</f>
        <v>0</v>
      </c>
      <c r="O197" s="63" t="e">
        <f>M197/F197</f>
        <v>#DIV/0!</v>
      </c>
    </row>
    <row r="198" spans="1:15" s="64" customFormat="1" ht="12.75" x14ac:dyDescent="0.2">
      <c r="A198" s="60" t="s">
        <v>32</v>
      </c>
      <c r="B198" s="152"/>
      <c r="C198" s="8"/>
      <c r="D198" s="8">
        <f>April!D198+May!D198+June!D199</f>
        <v>0</v>
      </c>
      <c r="E198" s="8">
        <f>April!E198+May!E198+June!E199</f>
        <v>7989000</v>
      </c>
      <c r="F198" s="8">
        <f t="shared" ref="F198:F199" si="117">D198+E198</f>
        <v>7989000</v>
      </c>
      <c r="G198" s="8">
        <f>April!G198+May!G198+June!G199</f>
        <v>2184867.46</v>
      </c>
      <c r="H198" s="8">
        <f>F198-G198</f>
        <v>5804132.54</v>
      </c>
      <c r="I198" s="61">
        <f>G198/F198</f>
        <v>0.27348447365127049</v>
      </c>
      <c r="J198" s="8">
        <f>April!J198+May!J198+June!J199</f>
        <v>7186950.8899999997</v>
      </c>
      <c r="K198" s="8">
        <f>April!K198+May!K198+June!K199</f>
        <v>787323.5</v>
      </c>
      <c r="L198" s="61">
        <f t="shared" ref="L198:L199" si="118">(K198+J198)/F198</f>
        <v>0.99815676430091371</v>
      </c>
      <c r="M198" s="8">
        <f t="shared" ref="M198:M199" si="119">K198+G198+J198</f>
        <v>10159141.85</v>
      </c>
      <c r="N198" s="8">
        <f t="shared" ref="N198:N199" si="120">H198-K198-J198</f>
        <v>-2170141.8499999996</v>
      </c>
      <c r="O198" s="63">
        <f>M198/F198</f>
        <v>1.2716412379521842</v>
      </c>
    </row>
    <row r="199" spans="1:15" s="64" customFormat="1" ht="12.75" x14ac:dyDescent="0.2">
      <c r="A199" s="60" t="s">
        <v>33</v>
      </c>
      <c r="B199" s="152"/>
      <c r="C199" s="8"/>
      <c r="D199" s="8">
        <f>April!D199+May!D199+June!D200</f>
        <v>0</v>
      </c>
      <c r="E199" s="8">
        <f>April!E199+May!E199+June!E200</f>
        <v>0</v>
      </c>
      <c r="F199" s="8">
        <f t="shared" si="117"/>
        <v>0</v>
      </c>
      <c r="G199" s="8">
        <f>April!G199+May!G199+June!G200</f>
        <v>0</v>
      </c>
      <c r="H199" s="8">
        <f>F199-G199</f>
        <v>0</v>
      </c>
      <c r="I199" s="61" t="e">
        <f>G199/F199</f>
        <v>#DIV/0!</v>
      </c>
      <c r="J199" s="8">
        <f>April!J199+May!J199+June!J200</f>
        <v>0</v>
      </c>
      <c r="K199" s="8">
        <f>April!K199+May!K199+June!K200</f>
        <v>0</v>
      </c>
      <c r="L199" s="61" t="e">
        <f t="shared" si="118"/>
        <v>#DIV/0!</v>
      </c>
      <c r="M199" s="8">
        <f t="shared" si="119"/>
        <v>0</v>
      </c>
      <c r="N199" s="8">
        <f t="shared" si="120"/>
        <v>0</v>
      </c>
      <c r="O199" s="63" t="e">
        <f>M199/F199</f>
        <v>#DIV/0!</v>
      </c>
    </row>
    <row r="200" spans="1:15" x14ac:dyDescent="0.25">
      <c r="A200" s="68"/>
      <c r="B200" s="153"/>
      <c r="C200" s="6"/>
      <c r="D200" s="6"/>
      <c r="E200" s="6"/>
      <c r="F200" s="6"/>
      <c r="G200" s="8"/>
      <c r="H200" s="6"/>
      <c r="I200" s="50"/>
      <c r="J200" s="47"/>
      <c r="K200" s="51"/>
      <c r="L200" s="50"/>
      <c r="M200" s="6"/>
      <c r="N200" s="6"/>
      <c r="O200" s="52"/>
    </row>
    <row r="201" spans="1:15" ht="30" x14ac:dyDescent="0.25">
      <c r="A201" s="55" t="s">
        <v>99</v>
      </c>
      <c r="B201" s="153"/>
      <c r="C201" s="6">
        <f>SUM(C202:C204)</f>
        <v>0</v>
      </c>
      <c r="D201" s="7">
        <f>SUM(D202:D204)</f>
        <v>0</v>
      </c>
      <c r="E201" s="6">
        <f>SUM(E202:E204)</f>
        <v>0</v>
      </c>
      <c r="F201" s="56">
        <f>D201+E201</f>
        <v>0</v>
      </c>
      <c r="G201" s="56">
        <f>SUM(G202:G204)</f>
        <v>0</v>
      </c>
      <c r="H201" s="56">
        <f>F201-G201</f>
        <v>0</v>
      </c>
      <c r="I201" s="57" t="e">
        <f>G201/F201</f>
        <v>#DIV/0!</v>
      </c>
      <c r="J201" s="56">
        <f>SUM(J202:J204)</f>
        <v>0</v>
      </c>
      <c r="K201" s="56">
        <f>SUM(K202:K204)</f>
        <v>0</v>
      </c>
      <c r="L201" s="57" t="e">
        <f>(K201+J201)/F201</f>
        <v>#DIV/0!</v>
      </c>
      <c r="M201" s="56">
        <f>K201+G201+J201</f>
        <v>0</v>
      </c>
      <c r="N201" s="56">
        <f>H201-K201-J201</f>
        <v>0</v>
      </c>
      <c r="O201" s="57" t="e">
        <f>M201/F201</f>
        <v>#DIV/0!</v>
      </c>
    </row>
    <row r="202" spans="1:15" s="64" customFormat="1" ht="12.75" x14ac:dyDescent="0.2">
      <c r="A202" s="60" t="s">
        <v>31</v>
      </c>
      <c r="B202" s="152"/>
      <c r="C202" s="8"/>
      <c r="D202" s="8">
        <f>April!D202+May!D202+June!D203</f>
        <v>0</v>
      </c>
      <c r="E202" s="8">
        <f>April!E202+May!E202+June!E203</f>
        <v>0</v>
      </c>
      <c r="F202" s="8">
        <f>D202+E202</f>
        <v>0</v>
      </c>
      <c r="G202" s="8">
        <f>April!G202+May!G202+June!G203</f>
        <v>0</v>
      </c>
      <c r="H202" s="8">
        <f>F202-G202</f>
        <v>0</v>
      </c>
      <c r="I202" s="61" t="e">
        <f>G202/F202</f>
        <v>#DIV/0!</v>
      </c>
      <c r="J202" s="8">
        <f>April!J202+May!J202+June!J203</f>
        <v>0</v>
      </c>
      <c r="K202" s="8">
        <f>April!K202+May!K202+June!K203</f>
        <v>0</v>
      </c>
      <c r="L202" s="61" t="e">
        <f>(K202+J202)/F202</f>
        <v>#DIV/0!</v>
      </c>
      <c r="M202" s="8">
        <f>K202+G202+J202</f>
        <v>0</v>
      </c>
      <c r="N202" s="8">
        <f>H202-K202-J202</f>
        <v>0</v>
      </c>
      <c r="O202" s="63" t="e">
        <f>M202/F202</f>
        <v>#DIV/0!</v>
      </c>
    </row>
    <row r="203" spans="1:15" s="64" customFormat="1" ht="12.75" x14ac:dyDescent="0.2">
      <c r="A203" s="60" t="s">
        <v>32</v>
      </c>
      <c r="B203" s="152"/>
      <c r="C203" s="8"/>
      <c r="D203" s="8">
        <f>April!D203+May!D203+June!D204</f>
        <v>0</v>
      </c>
      <c r="E203" s="8">
        <f>April!E203+May!E203+June!E204</f>
        <v>0</v>
      </c>
      <c r="F203" s="8">
        <f t="shared" ref="F203:F204" si="121">D203+E203</f>
        <v>0</v>
      </c>
      <c r="G203" s="8">
        <f>April!G203+May!G203+June!G204</f>
        <v>0</v>
      </c>
      <c r="H203" s="8">
        <f>F203-G203</f>
        <v>0</v>
      </c>
      <c r="I203" s="61" t="e">
        <f>G203/F203</f>
        <v>#DIV/0!</v>
      </c>
      <c r="J203" s="8">
        <f>April!J203+May!J203+June!J204</f>
        <v>0</v>
      </c>
      <c r="K203" s="8">
        <f>April!K203+May!K203+June!K204</f>
        <v>0</v>
      </c>
      <c r="L203" s="61" t="e">
        <f t="shared" ref="L203:L204" si="122">(K203+J203)/F203</f>
        <v>#DIV/0!</v>
      </c>
      <c r="M203" s="8">
        <f t="shared" ref="M203:M204" si="123">K203+G203+J203</f>
        <v>0</v>
      </c>
      <c r="N203" s="8">
        <f t="shared" ref="N203:N204" si="124">H203-K203-J203</f>
        <v>0</v>
      </c>
      <c r="O203" s="63" t="e">
        <f>M203/F203</f>
        <v>#DIV/0!</v>
      </c>
    </row>
    <row r="204" spans="1:15" s="64" customFormat="1" ht="12.75" x14ac:dyDescent="0.2">
      <c r="A204" s="60" t="s">
        <v>33</v>
      </c>
      <c r="B204" s="152"/>
      <c r="C204" s="8"/>
      <c r="D204" s="8">
        <f>April!D204+May!D204+June!D205</f>
        <v>0</v>
      </c>
      <c r="E204" s="8">
        <f>April!E204+May!E204+June!E205</f>
        <v>0</v>
      </c>
      <c r="F204" s="8">
        <f t="shared" si="121"/>
        <v>0</v>
      </c>
      <c r="G204" s="8">
        <f>April!G204+May!G204+June!G205</f>
        <v>0</v>
      </c>
      <c r="H204" s="8">
        <f>F204-G204</f>
        <v>0</v>
      </c>
      <c r="I204" s="61" t="e">
        <f>G204/F204</f>
        <v>#DIV/0!</v>
      </c>
      <c r="J204" s="8">
        <f>April!J204+May!J204+June!J205</f>
        <v>0</v>
      </c>
      <c r="K204" s="8">
        <f>April!K204+May!K204+June!K205</f>
        <v>0</v>
      </c>
      <c r="L204" s="61" t="e">
        <f t="shared" si="122"/>
        <v>#DIV/0!</v>
      </c>
      <c r="M204" s="8">
        <f t="shared" si="123"/>
        <v>0</v>
      </c>
      <c r="N204" s="8">
        <f t="shared" si="124"/>
        <v>0</v>
      </c>
      <c r="O204" s="63" t="e">
        <f>M204/F204</f>
        <v>#DIV/0!</v>
      </c>
    </row>
    <row r="205" spans="1:15" x14ac:dyDescent="0.25">
      <c r="A205" s="68"/>
      <c r="B205" s="153"/>
      <c r="C205" s="6"/>
      <c r="D205" s="6"/>
      <c r="E205" s="6"/>
      <c r="F205" s="6"/>
      <c r="G205" s="6"/>
      <c r="H205" s="6"/>
      <c r="I205" s="50"/>
      <c r="J205" s="47"/>
      <c r="K205" s="51"/>
      <c r="L205" s="50"/>
      <c r="M205" s="6"/>
      <c r="N205" s="6"/>
      <c r="O205" s="52"/>
    </row>
    <row r="206" spans="1:15" x14ac:dyDescent="0.25">
      <c r="A206" s="48"/>
      <c r="B206" s="151"/>
      <c r="C206" s="6"/>
      <c r="D206" s="6"/>
      <c r="E206" s="6"/>
      <c r="F206" s="6"/>
      <c r="G206" s="6"/>
      <c r="H206" s="6"/>
      <c r="I206" s="50"/>
      <c r="J206" s="47"/>
      <c r="K206" s="51"/>
      <c r="L206" s="50"/>
      <c r="M206" s="6"/>
      <c r="N206" s="6"/>
      <c r="O206" s="52"/>
    </row>
    <row r="207" spans="1:15" ht="45" x14ac:dyDescent="0.25">
      <c r="A207" s="55" t="s">
        <v>100</v>
      </c>
      <c r="B207" s="151" t="s">
        <v>101</v>
      </c>
      <c r="C207" s="7">
        <f>SUM(C208:C210)</f>
        <v>0</v>
      </c>
      <c r="D207" s="7">
        <f>SUM(D208:D210)</f>
        <v>0</v>
      </c>
      <c r="E207" s="7">
        <f>SUM(E208:E210)</f>
        <v>2944154.31</v>
      </c>
      <c r="F207" s="56">
        <f>D207+E207</f>
        <v>2944154.31</v>
      </c>
      <c r="G207" s="56">
        <f>SUM(G208:G210)</f>
        <v>99957.43</v>
      </c>
      <c r="H207" s="56">
        <f>F207-G207</f>
        <v>2844196.88</v>
      </c>
      <c r="I207" s="57">
        <f>G207/F207</f>
        <v>3.3951151833478452E-2</v>
      </c>
      <c r="J207" s="56">
        <f>SUM(J208:J210)</f>
        <v>1729231.48</v>
      </c>
      <c r="K207" s="56">
        <f>SUM(K208:K210)</f>
        <v>80915.060000000012</v>
      </c>
      <c r="L207" s="57">
        <f>(K207+J207)/F207</f>
        <v>0.61482733219917407</v>
      </c>
      <c r="M207" s="56">
        <f>K207+G207+J207</f>
        <v>1910103.97</v>
      </c>
      <c r="N207" s="56">
        <f>H207-K207-J207</f>
        <v>1034050.3399999999</v>
      </c>
      <c r="O207" s="57">
        <f>M207/F207</f>
        <v>0.64877848403265248</v>
      </c>
    </row>
    <row r="208" spans="1:15" s="64" customFormat="1" ht="12.75" x14ac:dyDescent="0.2">
      <c r="A208" s="60" t="s">
        <v>31</v>
      </c>
      <c r="B208" s="152"/>
      <c r="C208" s="8"/>
      <c r="D208" s="8">
        <f>April!D208+May!D208+June!D209</f>
        <v>0</v>
      </c>
      <c r="E208" s="8">
        <f>April!E208+May!E208+June!E209</f>
        <v>0</v>
      </c>
      <c r="F208" s="8">
        <f>D208+E208</f>
        <v>0</v>
      </c>
      <c r="G208" s="8">
        <f>April!G208+May!G208+June!G209</f>
        <v>0</v>
      </c>
      <c r="H208" s="8">
        <f>F208-G208</f>
        <v>0</v>
      </c>
      <c r="I208" s="61" t="e">
        <f>G208/F208</f>
        <v>#DIV/0!</v>
      </c>
      <c r="J208" s="8">
        <f>April!J208+May!J208+June!J209</f>
        <v>0</v>
      </c>
      <c r="K208" s="8">
        <f>April!K208+May!K208+June!K209</f>
        <v>0</v>
      </c>
      <c r="L208" s="61" t="e">
        <f>(K208+J208)/F208</f>
        <v>#DIV/0!</v>
      </c>
      <c r="M208" s="8">
        <f>K208+G208+J208</f>
        <v>0</v>
      </c>
      <c r="N208" s="8">
        <f>H208-K208-J208</f>
        <v>0</v>
      </c>
      <c r="O208" s="63" t="e">
        <f>M208/F208</f>
        <v>#DIV/0!</v>
      </c>
    </row>
    <row r="209" spans="1:15" s="64" customFormat="1" ht="12.75" x14ac:dyDescent="0.2">
      <c r="A209" s="60" t="s">
        <v>102</v>
      </c>
      <c r="B209" s="152"/>
      <c r="C209" s="8"/>
      <c r="D209" s="8">
        <f>April!D209+May!D209+June!D210</f>
        <v>0</v>
      </c>
      <c r="E209" s="8">
        <f>April!E209+May!E209+June!E210</f>
        <v>2944154.31</v>
      </c>
      <c r="F209" s="8">
        <f t="shared" ref="F209:F210" si="125">D209+E209</f>
        <v>2944154.31</v>
      </c>
      <c r="G209" s="8">
        <f>April!G209+May!G209+June!G210</f>
        <v>99957.43</v>
      </c>
      <c r="H209" s="8">
        <f>F209-G209</f>
        <v>2844196.88</v>
      </c>
      <c r="I209" s="61">
        <f>G209/F209</f>
        <v>3.3951151833478452E-2</v>
      </c>
      <c r="J209" s="8">
        <f>April!J209+May!J209+June!J210</f>
        <v>1729231.48</v>
      </c>
      <c r="K209" s="8">
        <f>April!K209+May!K209+June!K210</f>
        <v>80915.060000000012</v>
      </c>
      <c r="L209" s="61">
        <f t="shared" ref="L209:L210" si="126">(K209+J209)/F209</f>
        <v>0.61482733219917407</v>
      </c>
      <c r="M209" s="8">
        <f t="shared" ref="M209:M210" si="127">K209+G209+J209</f>
        <v>1910103.97</v>
      </c>
      <c r="N209" s="8">
        <f t="shared" ref="N209:N210" si="128">H209-K209-J209</f>
        <v>1034050.3399999999</v>
      </c>
      <c r="O209" s="63">
        <f>M209/F209</f>
        <v>0.64877848403265248</v>
      </c>
    </row>
    <row r="210" spans="1:15" s="64" customFormat="1" ht="12.75" x14ac:dyDescent="0.2">
      <c r="A210" s="60" t="s">
        <v>103</v>
      </c>
      <c r="B210" s="152"/>
      <c r="C210" s="8"/>
      <c r="D210" s="8">
        <f>April!D210+May!D210+June!D211</f>
        <v>0</v>
      </c>
      <c r="E210" s="8">
        <f>April!E210+May!E210+June!E211</f>
        <v>0</v>
      </c>
      <c r="F210" s="8">
        <f t="shared" si="125"/>
        <v>0</v>
      </c>
      <c r="G210" s="8">
        <f>April!G210+May!G210+June!G211</f>
        <v>0</v>
      </c>
      <c r="H210" s="8">
        <f>F210-G210</f>
        <v>0</v>
      </c>
      <c r="I210" s="61" t="e">
        <f>G210/F210</f>
        <v>#DIV/0!</v>
      </c>
      <c r="J210" s="8">
        <f>April!J210+May!J210+June!J211</f>
        <v>0</v>
      </c>
      <c r="K210" s="8">
        <f>April!K210+May!K210+June!K211</f>
        <v>0</v>
      </c>
      <c r="L210" s="61" t="e">
        <f t="shared" si="126"/>
        <v>#DIV/0!</v>
      </c>
      <c r="M210" s="8">
        <f t="shared" si="127"/>
        <v>0</v>
      </c>
      <c r="N210" s="8">
        <f t="shared" si="128"/>
        <v>0</v>
      </c>
      <c r="O210" s="63" t="e">
        <f>M210/F210</f>
        <v>#DIV/0!</v>
      </c>
    </row>
    <row r="211" spans="1:15" x14ac:dyDescent="0.25">
      <c r="A211" s="68"/>
      <c r="B211" s="153"/>
      <c r="C211" s="6"/>
      <c r="D211" s="6"/>
      <c r="E211" s="6"/>
      <c r="F211" s="6"/>
      <c r="G211" s="8"/>
      <c r="H211" s="6"/>
      <c r="I211" s="50"/>
      <c r="J211" s="47"/>
      <c r="K211" s="51"/>
      <c r="L211" s="50"/>
      <c r="M211" s="6"/>
      <c r="N211" s="6"/>
      <c r="O211" s="52"/>
    </row>
    <row r="212" spans="1:15" x14ac:dyDescent="0.25">
      <c r="A212" s="48" t="s">
        <v>104</v>
      </c>
      <c r="B212" s="151"/>
      <c r="C212" s="6"/>
      <c r="D212" s="6"/>
      <c r="E212" s="6"/>
      <c r="F212" s="6"/>
      <c r="G212" s="6"/>
      <c r="H212" s="6"/>
      <c r="I212" s="50"/>
      <c r="J212" s="47"/>
      <c r="K212" s="51"/>
      <c r="L212" s="50"/>
      <c r="M212" s="6"/>
      <c r="N212" s="6"/>
      <c r="O212" s="52"/>
    </row>
    <row r="213" spans="1:15" ht="45" x14ac:dyDescent="0.25">
      <c r="A213" s="55" t="s">
        <v>105</v>
      </c>
      <c r="B213" s="151" t="s">
        <v>106</v>
      </c>
      <c r="C213" s="7">
        <f>SUM(C214:C216)</f>
        <v>0</v>
      </c>
      <c r="D213" s="7">
        <f>SUM(D214:D216)</f>
        <v>0</v>
      </c>
      <c r="E213" s="7">
        <f>SUM(E214:E216)</f>
        <v>0</v>
      </c>
      <c r="F213" s="56">
        <f>D213+E213</f>
        <v>0</v>
      </c>
      <c r="G213" s="56">
        <f>SUM(G214:G216)</f>
        <v>0</v>
      </c>
      <c r="H213" s="56">
        <f>F213-G213</f>
        <v>0</v>
      </c>
      <c r="I213" s="57" t="e">
        <f>G213/F213</f>
        <v>#DIV/0!</v>
      </c>
      <c r="J213" s="56">
        <f>SUM(J214:J216)</f>
        <v>0</v>
      </c>
      <c r="K213" s="56">
        <f>SUM(K214:K216)</f>
        <v>47778.43</v>
      </c>
      <c r="L213" s="57" t="e">
        <f>(K213+J213)/F213</f>
        <v>#DIV/0!</v>
      </c>
      <c r="M213" s="56">
        <f>K213+G213+J213</f>
        <v>47778.43</v>
      </c>
      <c r="N213" s="56">
        <f>H213-K213-J213</f>
        <v>-47778.43</v>
      </c>
      <c r="O213" s="57" t="e">
        <f>M213/F213</f>
        <v>#DIV/0!</v>
      </c>
    </row>
    <row r="214" spans="1:15" s="64" customFormat="1" ht="12.75" x14ac:dyDescent="0.2">
      <c r="A214" s="60" t="s">
        <v>31</v>
      </c>
      <c r="B214" s="152"/>
      <c r="C214" s="8"/>
      <c r="D214" s="8">
        <f>April!D214+May!D214+June!D215</f>
        <v>0</v>
      </c>
      <c r="E214" s="8">
        <f>April!E214+May!E214+June!E215</f>
        <v>0</v>
      </c>
      <c r="F214" s="8">
        <f>D214+E214</f>
        <v>0</v>
      </c>
      <c r="G214" s="8">
        <f>April!G214+May!G214+June!G215</f>
        <v>0</v>
      </c>
      <c r="H214" s="8">
        <f>F214-G214</f>
        <v>0</v>
      </c>
      <c r="I214" s="61" t="e">
        <f>G214/F214</f>
        <v>#DIV/0!</v>
      </c>
      <c r="J214" s="8">
        <f>April!J214+May!J214+June!J215</f>
        <v>0</v>
      </c>
      <c r="K214" s="8">
        <f>April!K214+May!K214+June!K215</f>
        <v>0</v>
      </c>
      <c r="L214" s="61" t="e">
        <f>(K214+J214)/F214</f>
        <v>#DIV/0!</v>
      </c>
      <c r="M214" s="8">
        <f>K214+G214+J214</f>
        <v>0</v>
      </c>
      <c r="N214" s="8">
        <f>H214-K214-J214</f>
        <v>0</v>
      </c>
      <c r="O214" s="63" t="e">
        <f>M214/F214</f>
        <v>#DIV/0!</v>
      </c>
    </row>
    <row r="215" spans="1:15" s="64" customFormat="1" ht="12.75" x14ac:dyDescent="0.2">
      <c r="A215" s="60" t="s">
        <v>102</v>
      </c>
      <c r="B215" s="152"/>
      <c r="C215" s="8"/>
      <c r="D215" s="8">
        <f>April!D215+May!D215+June!D216</f>
        <v>0</v>
      </c>
      <c r="E215" s="8">
        <f>April!E215+May!E215+June!E216</f>
        <v>0</v>
      </c>
      <c r="F215" s="8">
        <f t="shared" ref="F215:F216" si="129">D215+E215</f>
        <v>0</v>
      </c>
      <c r="G215" s="8">
        <f>April!G215+May!G215+June!G216</f>
        <v>0</v>
      </c>
      <c r="H215" s="8">
        <f>F215-G215</f>
        <v>0</v>
      </c>
      <c r="I215" s="61" t="e">
        <f>G215/F215</f>
        <v>#DIV/0!</v>
      </c>
      <c r="J215" s="8">
        <f>April!J215+May!J215+June!J216</f>
        <v>0</v>
      </c>
      <c r="K215" s="8">
        <f>April!K215+May!K215+June!K216</f>
        <v>47778.43</v>
      </c>
      <c r="L215" s="61" t="e">
        <f t="shared" ref="L215:L216" si="130">(K215+J215)/F215</f>
        <v>#DIV/0!</v>
      </c>
      <c r="M215" s="8">
        <f t="shared" ref="M215:M216" si="131">K215+G215+J215</f>
        <v>47778.43</v>
      </c>
      <c r="N215" s="8">
        <f t="shared" ref="N215:N216" si="132">H215-K215-J215</f>
        <v>-47778.43</v>
      </c>
      <c r="O215" s="63" t="e">
        <f>M215/F215</f>
        <v>#DIV/0!</v>
      </c>
    </row>
    <row r="216" spans="1:15" s="64" customFormat="1" ht="12.75" x14ac:dyDescent="0.2">
      <c r="A216" s="60" t="s">
        <v>103</v>
      </c>
      <c r="B216" s="152"/>
      <c r="C216" s="8"/>
      <c r="D216" s="8">
        <f>April!D216+May!D216+June!D217</f>
        <v>0</v>
      </c>
      <c r="E216" s="8">
        <f>April!E216+May!E216+June!E217</f>
        <v>0</v>
      </c>
      <c r="F216" s="8">
        <f t="shared" si="129"/>
        <v>0</v>
      </c>
      <c r="G216" s="8">
        <f>April!G216+May!G216+June!G217</f>
        <v>0</v>
      </c>
      <c r="H216" s="8">
        <f>F216-G216</f>
        <v>0</v>
      </c>
      <c r="I216" s="61" t="e">
        <f>G216/F216</f>
        <v>#DIV/0!</v>
      </c>
      <c r="J216" s="8">
        <f>April!J216+May!J216+June!J217</f>
        <v>0</v>
      </c>
      <c r="K216" s="8">
        <f>April!K216+May!K216+June!K217</f>
        <v>0</v>
      </c>
      <c r="L216" s="61" t="e">
        <f t="shared" si="130"/>
        <v>#DIV/0!</v>
      </c>
      <c r="M216" s="8">
        <f t="shared" si="131"/>
        <v>0</v>
      </c>
      <c r="N216" s="8">
        <f t="shared" si="132"/>
        <v>0</v>
      </c>
      <c r="O216" s="63" t="e">
        <f>M216/F216</f>
        <v>#DIV/0!</v>
      </c>
    </row>
    <row r="217" spans="1:15" x14ac:dyDescent="0.25">
      <c r="A217" s="68"/>
      <c r="B217" s="153"/>
      <c r="C217" s="6"/>
      <c r="D217" s="6"/>
      <c r="E217" s="6"/>
      <c r="F217" s="6"/>
      <c r="G217" s="8"/>
      <c r="H217" s="6"/>
      <c r="I217" s="50"/>
      <c r="J217" s="47"/>
      <c r="K217" s="51"/>
      <c r="L217" s="50"/>
      <c r="M217" s="6"/>
      <c r="N217" s="6"/>
      <c r="O217" s="52"/>
    </row>
    <row r="218" spans="1:15" x14ac:dyDescent="0.25">
      <c r="A218" s="71" t="s">
        <v>107</v>
      </c>
      <c r="B218" s="151"/>
      <c r="C218" s="6">
        <f>SUM(C219:C221)</f>
        <v>0</v>
      </c>
      <c r="D218" s="7">
        <f>SUM(D219:D221)</f>
        <v>0</v>
      </c>
      <c r="E218" s="6">
        <f>SUM(E219:E221)</f>
        <v>0</v>
      </c>
      <c r="F218" s="56">
        <f>D218+E218</f>
        <v>0</v>
      </c>
      <c r="G218" s="56">
        <f>SUM(G219:G221)</f>
        <v>0</v>
      </c>
      <c r="H218" s="56">
        <f>F218-G218</f>
        <v>0</v>
      </c>
      <c r="I218" s="57" t="e">
        <f>G218/F218</f>
        <v>#DIV/0!</v>
      </c>
      <c r="J218" s="56">
        <f>SUM(J219:J221)</f>
        <v>0</v>
      </c>
      <c r="K218" s="56">
        <f>SUM(K219:K221)</f>
        <v>0</v>
      </c>
      <c r="L218" s="57" t="e">
        <f>(K218+J218)/F218</f>
        <v>#DIV/0!</v>
      </c>
      <c r="M218" s="56">
        <f>K218+G218+J218</f>
        <v>0</v>
      </c>
      <c r="N218" s="56">
        <f>H218-K218-J218</f>
        <v>0</v>
      </c>
      <c r="O218" s="57" t="e">
        <f>M218/F218</f>
        <v>#DIV/0!</v>
      </c>
    </row>
    <row r="219" spans="1:15" s="64" customFormat="1" ht="12.75" x14ac:dyDescent="0.2">
      <c r="A219" s="60" t="s">
        <v>31</v>
      </c>
      <c r="B219" s="152"/>
      <c r="C219" s="8">
        <f>+'[4]Template (GF)'!$P210+'[4]Template (GF)'!$F210</f>
        <v>0</v>
      </c>
      <c r="D219" s="8">
        <f>April!D219+May!D219+June!D220</f>
        <v>0</v>
      </c>
      <c r="E219" s="8">
        <f>April!E219+May!E219+June!E220</f>
        <v>0</v>
      </c>
      <c r="F219" s="8">
        <f>D219+E219</f>
        <v>0</v>
      </c>
      <c r="G219" s="8">
        <f>April!G219+May!G219+June!G220</f>
        <v>0</v>
      </c>
      <c r="H219" s="8">
        <f>F219-G219</f>
        <v>0</v>
      </c>
      <c r="I219" s="61" t="e">
        <f>G219/F219</f>
        <v>#DIV/0!</v>
      </c>
      <c r="J219" s="8">
        <f>April!J219+May!J219+June!J220</f>
        <v>0</v>
      </c>
      <c r="K219" s="8">
        <f>April!K219+May!K219+June!K220</f>
        <v>0</v>
      </c>
      <c r="L219" s="61" t="e">
        <f>(K219+J219)/F219</f>
        <v>#DIV/0!</v>
      </c>
      <c r="M219" s="8">
        <f>K219+G219+J219</f>
        <v>0</v>
      </c>
      <c r="N219" s="8">
        <f>H219-K219-J219</f>
        <v>0</v>
      </c>
      <c r="O219" s="63" t="e">
        <f>M219/F219</f>
        <v>#DIV/0!</v>
      </c>
    </row>
    <row r="220" spans="1:15" s="64" customFormat="1" ht="12.75" x14ac:dyDescent="0.2">
      <c r="A220" s="60" t="s">
        <v>32</v>
      </c>
      <c r="B220" s="152"/>
      <c r="C220" s="8">
        <f>+'[4]Template (GF)'!$P211+'[4]Template (GF)'!$F211</f>
        <v>0</v>
      </c>
      <c r="D220" s="8">
        <f>April!D220+May!D220+June!D221</f>
        <v>0</v>
      </c>
      <c r="E220" s="8">
        <f>April!E220+May!E220+June!E221</f>
        <v>0</v>
      </c>
      <c r="F220" s="8">
        <f t="shared" ref="F220:F221" si="133">D220+E220</f>
        <v>0</v>
      </c>
      <c r="G220" s="8">
        <f>April!G220+May!G220+June!G221</f>
        <v>0</v>
      </c>
      <c r="H220" s="8">
        <f>F220-G220</f>
        <v>0</v>
      </c>
      <c r="I220" s="61" t="e">
        <f>G220/F220</f>
        <v>#DIV/0!</v>
      </c>
      <c r="J220" s="8">
        <f>April!J220+May!J220+June!J221</f>
        <v>0</v>
      </c>
      <c r="K220" s="8">
        <f>April!K220+May!K220+June!K221</f>
        <v>0</v>
      </c>
      <c r="L220" s="61" t="e">
        <f t="shared" ref="L220:L221" si="134">(K220+J220)/F220</f>
        <v>#DIV/0!</v>
      </c>
      <c r="M220" s="8">
        <f t="shared" ref="M220:M221" si="135">K220+G220+J220</f>
        <v>0</v>
      </c>
      <c r="N220" s="8">
        <f t="shared" ref="N220:N221" si="136">H220-K220-J220</f>
        <v>0</v>
      </c>
      <c r="O220" s="63" t="e">
        <f>M220/F220</f>
        <v>#DIV/0!</v>
      </c>
    </row>
    <row r="221" spans="1:15" s="64" customFormat="1" ht="12.75" x14ac:dyDescent="0.2">
      <c r="A221" s="60" t="s">
        <v>33</v>
      </c>
      <c r="B221" s="152"/>
      <c r="C221" s="8">
        <f>+'[4]Template (GF)'!$P212+'[4]Template (GF)'!$F212</f>
        <v>0</v>
      </c>
      <c r="D221" s="8">
        <f>April!D221+May!D221+June!D222</f>
        <v>0</v>
      </c>
      <c r="E221" s="8">
        <f>April!E221+May!E221+June!E222</f>
        <v>0</v>
      </c>
      <c r="F221" s="8">
        <f t="shared" si="133"/>
        <v>0</v>
      </c>
      <c r="G221" s="8">
        <f>April!G221+May!G221+June!G222</f>
        <v>0</v>
      </c>
      <c r="H221" s="8">
        <f>F221-G221</f>
        <v>0</v>
      </c>
      <c r="I221" s="61" t="e">
        <f>G221/F221</f>
        <v>#DIV/0!</v>
      </c>
      <c r="J221" s="8">
        <f>April!J221+May!J221+June!J222</f>
        <v>0</v>
      </c>
      <c r="K221" s="8">
        <f>April!K221+May!K221+June!K222</f>
        <v>0</v>
      </c>
      <c r="L221" s="61" t="e">
        <f t="shared" si="134"/>
        <v>#DIV/0!</v>
      </c>
      <c r="M221" s="8">
        <f t="shared" si="135"/>
        <v>0</v>
      </c>
      <c r="N221" s="8">
        <f t="shared" si="136"/>
        <v>0</v>
      </c>
      <c r="O221" s="63" t="e">
        <f>M221/F221</f>
        <v>#DIV/0!</v>
      </c>
    </row>
    <row r="222" spans="1:15" x14ac:dyDescent="0.25">
      <c r="A222" s="68"/>
      <c r="B222" s="153"/>
      <c r="C222" s="6"/>
      <c r="D222" s="6"/>
      <c r="E222" s="6"/>
      <c r="F222" s="6"/>
      <c r="G222" s="6"/>
      <c r="H222" s="6"/>
      <c r="I222" s="50"/>
      <c r="J222" s="47"/>
      <c r="K222" s="51"/>
      <c r="L222" s="50"/>
      <c r="M222" s="6"/>
      <c r="N222" s="6"/>
      <c r="O222" s="52"/>
    </row>
    <row r="223" spans="1:15" s="24" customFormat="1" x14ac:dyDescent="0.25">
      <c r="A223" s="71" t="s">
        <v>108</v>
      </c>
      <c r="B223" s="154"/>
      <c r="C223" s="7">
        <f>SUM(C224:C226)</f>
        <v>0</v>
      </c>
      <c r="D223" s="7">
        <f>SUM(D224:D226)</f>
        <v>0</v>
      </c>
      <c r="E223" s="7">
        <f>SUM(E224:E226)</f>
        <v>32746456.120000005</v>
      </c>
      <c r="F223" s="7">
        <f>D223+E223</f>
        <v>32746456.120000005</v>
      </c>
      <c r="G223" s="7">
        <f>SUM(G224:G226)</f>
        <v>22559825.079999998</v>
      </c>
      <c r="H223" s="7">
        <f>F223-G223</f>
        <v>10186631.040000007</v>
      </c>
      <c r="I223" s="57">
        <f>G223/F223</f>
        <v>0.6889241693003082</v>
      </c>
      <c r="J223" s="7">
        <f>SUM(J224:J226)</f>
        <v>11669043.309999999</v>
      </c>
      <c r="K223" s="7">
        <f>SUM(K224:K226)</f>
        <v>2899938.87</v>
      </c>
      <c r="L223" s="57">
        <f t="shared" ref="L223:L226" si="137">(K223+J223)/F223</f>
        <v>0.44490256064997358</v>
      </c>
      <c r="M223" s="7">
        <f>K223+G223+J223</f>
        <v>37128807.259999998</v>
      </c>
      <c r="N223" s="7">
        <f>H223-K223-J223</f>
        <v>-4382351.1399999922</v>
      </c>
      <c r="O223" s="72">
        <f>M223/F223</f>
        <v>1.1338267299502818</v>
      </c>
    </row>
    <row r="224" spans="1:15" s="24" customFormat="1" x14ac:dyDescent="0.25">
      <c r="A224" s="48" t="s">
        <v>31</v>
      </c>
      <c r="B224" s="154"/>
      <c r="C224" s="7">
        <f>C219+C214+C208+C202+C197+C192+C187</f>
        <v>0</v>
      </c>
      <c r="D224" s="7">
        <f>D219+D214+D208+D202+D197+D192+D187</f>
        <v>0</v>
      </c>
      <c r="E224" s="7">
        <f>E219+E214+E208+E202+E197+E192+E187</f>
        <v>0</v>
      </c>
      <c r="F224" s="7">
        <f>D224+E224</f>
        <v>0</v>
      </c>
      <c r="G224" s="7">
        <f>G219+G214+G208+G202+G197+G192+G187</f>
        <v>0</v>
      </c>
      <c r="H224" s="7">
        <f>F224-G224</f>
        <v>0</v>
      </c>
      <c r="I224" s="50" t="e">
        <f>G224/F224</f>
        <v>#DIV/0!</v>
      </c>
      <c r="J224" s="7">
        <f t="shared" ref="J224:K226" si="138">J219+J214+J208+J202+J197+J192+J187</f>
        <v>0</v>
      </c>
      <c r="K224" s="7">
        <f t="shared" si="138"/>
        <v>0</v>
      </c>
      <c r="L224" s="57" t="e">
        <f t="shared" si="137"/>
        <v>#DIV/0!</v>
      </c>
      <c r="M224" s="7">
        <f>K224+G224+J224</f>
        <v>0</v>
      </c>
      <c r="N224" s="7">
        <f>H224-K224-J224</f>
        <v>0</v>
      </c>
      <c r="O224" s="72" t="e">
        <f>M224/F224</f>
        <v>#DIV/0!</v>
      </c>
    </row>
    <row r="225" spans="1:15" s="24" customFormat="1" x14ac:dyDescent="0.25">
      <c r="A225" s="48" t="s">
        <v>32</v>
      </c>
      <c r="B225" s="154"/>
      <c r="C225" s="7">
        <f t="shared" ref="C225:E226" si="139">C220+C215+C209+C203+C198+C193+C188</f>
        <v>0</v>
      </c>
      <c r="D225" s="7">
        <f t="shared" si="139"/>
        <v>0</v>
      </c>
      <c r="E225" s="7">
        <f t="shared" si="139"/>
        <v>32746456.120000005</v>
      </c>
      <c r="F225" s="7">
        <f>D225+E225</f>
        <v>32746456.120000005</v>
      </c>
      <c r="G225" s="7">
        <f>G220+G215+G209+G203+G198+G193+G188</f>
        <v>22559825.079999998</v>
      </c>
      <c r="H225" s="7">
        <f>F225-G225</f>
        <v>10186631.040000007</v>
      </c>
      <c r="I225" s="50">
        <f>G225/F225</f>
        <v>0.6889241693003082</v>
      </c>
      <c r="J225" s="7">
        <f t="shared" si="138"/>
        <v>11669043.309999999</v>
      </c>
      <c r="K225" s="7">
        <f t="shared" si="138"/>
        <v>2899938.87</v>
      </c>
      <c r="L225" s="57">
        <f t="shared" si="137"/>
        <v>0.44490256064997358</v>
      </c>
      <c r="M225" s="7">
        <f t="shared" ref="M225:M226" si="140">K225+G225+J225</f>
        <v>37128807.259999998</v>
      </c>
      <c r="N225" s="7">
        <f t="shared" ref="N225:N226" si="141">H225-K225-J225</f>
        <v>-4382351.1399999922</v>
      </c>
      <c r="O225" s="72">
        <f>M225/F225</f>
        <v>1.1338267299502818</v>
      </c>
    </row>
    <row r="226" spans="1:15" s="24" customFormat="1" x14ac:dyDescent="0.25">
      <c r="A226" s="48" t="s">
        <v>33</v>
      </c>
      <c r="B226" s="154"/>
      <c r="C226" s="7">
        <f t="shared" si="139"/>
        <v>0</v>
      </c>
      <c r="D226" s="7">
        <f t="shared" si="139"/>
        <v>0</v>
      </c>
      <c r="E226" s="7">
        <f t="shared" si="139"/>
        <v>0</v>
      </c>
      <c r="F226" s="7">
        <f>D226+E226</f>
        <v>0</v>
      </c>
      <c r="G226" s="7">
        <f>G221+G216+G210+G204+G199+G194+G189</f>
        <v>0</v>
      </c>
      <c r="H226" s="7">
        <f>F226-G226</f>
        <v>0</v>
      </c>
      <c r="I226" s="50" t="e">
        <f>G226/F226</f>
        <v>#DIV/0!</v>
      </c>
      <c r="J226" s="7">
        <f t="shared" si="138"/>
        <v>0</v>
      </c>
      <c r="K226" s="7">
        <f t="shared" si="138"/>
        <v>0</v>
      </c>
      <c r="L226" s="57" t="e">
        <f t="shared" si="137"/>
        <v>#DIV/0!</v>
      </c>
      <c r="M226" s="7">
        <f t="shared" si="140"/>
        <v>0</v>
      </c>
      <c r="N226" s="7">
        <f t="shared" si="141"/>
        <v>0</v>
      </c>
      <c r="O226" s="72" t="e">
        <f>M226/F226</f>
        <v>#DIV/0!</v>
      </c>
    </row>
    <row r="227" spans="1:15" x14ac:dyDescent="0.25">
      <c r="A227" s="68"/>
      <c r="B227" s="153"/>
      <c r="C227" s="6"/>
      <c r="D227" s="6"/>
      <c r="E227" s="6"/>
      <c r="F227" s="6"/>
      <c r="G227" s="6"/>
      <c r="H227" s="6"/>
      <c r="I227" s="50"/>
      <c r="J227" s="47"/>
      <c r="K227" s="51"/>
      <c r="L227" s="50"/>
      <c r="M227" s="6"/>
      <c r="N227" s="6"/>
      <c r="O227" s="52"/>
    </row>
    <row r="228" spans="1:15" ht="60" x14ac:dyDescent="0.25">
      <c r="A228" s="75" t="s">
        <v>109</v>
      </c>
      <c r="B228" s="151"/>
      <c r="C228" s="6"/>
      <c r="D228" s="6"/>
      <c r="E228" s="6"/>
      <c r="F228" s="6"/>
      <c r="G228" s="6"/>
      <c r="H228" s="6"/>
      <c r="I228" s="50"/>
      <c r="J228" s="47"/>
      <c r="K228" s="51"/>
      <c r="L228" s="50"/>
      <c r="M228" s="6"/>
      <c r="N228" s="6"/>
      <c r="O228" s="52"/>
    </row>
    <row r="229" spans="1:15" x14ac:dyDescent="0.25">
      <c r="A229" s="48"/>
      <c r="B229" s="151"/>
      <c r="C229" s="6"/>
      <c r="D229" s="6"/>
      <c r="E229" s="6"/>
      <c r="F229" s="6"/>
      <c r="G229" s="6"/>
      <c r="H229" s="6"/>
      <c r="I229" s="50"/>
      <c r="J229" s="47"/>
      <c r="K229" s="51"/>
      <c r="L229" s="50"/>
      <c r="M229" s="6"/>
      <c r="N229" s="6"/>
      <c r="O229" s="52"/>
    </row>
    <row r="230" spans="1:15" ht="30" x14ac:dyDescent="0.25">
      <c r="A230" s="75" t="s">
        <v>110</v>
      </c>
      <c r="B230" s="151"/>
      <c r="C230" s="6"/>
      <c r="D230" s="6"/>
      <c r="E230" s="6"/>
      <c r="F230" s="6"/>
      <c r="G230" s="6"/>
      <c r="H230" s="6"/>
      <c r="I230" s="50"/>
      <c r="J230" s="47"/>
      <c r="K230" s="51"/>
      <c r="L230" s="50"/>
      <c r="M230" s="6"/>
      <c r="N230" s="6"/>
      <c r="O230" s="52"/>
    </row>
    <row r="231" spans="1:15" x14ac:dyDescent="0.25">
      <c r="A231" s="48"/>
      <c r="B231" s="151"/>
      <c r="C231" s="6"/>
      <c r="D231" s="6"/>
      <c r="E231" s="6"/>
      <c r="F231" s="6"/>
      <c r="G231" s="6"/>
      <c r="H231" s="6"/>
      <c r="I231" s="50"/>
      <c r="J231" s="47"/>
      <c r="K231" s="51"/>
      <c r="L231" s="50"/>
      <c r="M231" s="6"/>
      <c r="N231" s="6"/>
      <c r="O231" s="52"/>
    </row>
    <row r="232" spans="1:15" x14ac:dyDescent="0.25">
      <c r="A232" s="77"/>
      <c r="B232" s="151"/>
      <c r="C232" s="6"/>
      <c r="D232" s="6"/>
      <c r="E232" s="6"/>
      <c r="F232" s="6"/>
      <c r="G232" s="6"/>
      <c r="H232" s="6"/>
      <c r="I232" s="50"/>
      <c r="J232" s="47"/>
      <c r="K232" s="51"/>
      <c r="L232" s="50"/>
      <c r="M232" s="6"/>
      <c r="N232" s="6"/>
      <c r="O232" s="52"/>
    </row>
    <row r="233" spans="1:15" ht="45" x14ac:dyDescent="0.25">
      <c r="A233" s="55" t="s">
        <v>111</v>
      </c>
      <c r="B233" s="151" t="s">
        <v>112</v>
      </c>
      <c r="C233" s="7">
        <f>SUM(C234:C236)</f>
        <v>0</v>
      </c>
      <c r="D233" s="7">
        <f>SUM(D234:D236)</f>
        <v>0</v>
      </c>
      <c r="E233" s="7">
        <f>SUM(E234:E236)</f>
        <v>238032</v>
      </c>
      <c r="F233" s="56">
        <f>D233+E233</f>
        <v>238032</v>
      </c>
      <c r="G233" s="56">
        <f>SUM(G234:G236)</f>
        <v>132316.83000000002</v>
      </c>
      <c r="H233" s="56">
        <f>F233-G233</f>
        <v>105715.16999999998</v>
      </c>
      <c r="I233" s="57">
        <f>G233/F233</f>
        <v>0.55587832728372666</v>
      </c>
      <c r="J233" s="56">
        <f>SUM(J234:J236)</f>
        <v>0</v>
      </c>
      <c r="K233" s="56">
        <f>SUM(K234:K236)</f>
        <v>63697.5</v>
      </c>
      <c r="L233" s="57">
        <f>(K233+J233)/F233</f>
        <v>0.2676005747126437</v>
      </c>
      <c r="M233" s="56">
        <f>K233+G233+J233</f>
        <v>196014.33000000002</v>
      </c>
      <c r="N233" s="56">
        <f>H233-K233-J233</f>
        <v>42017.669999999984</v>
      </c>
      <c r="O233" s="57">
        <f>M233/F233</f>
        <v>0.8234789019963703</v>
      </c>
    </row>
    <row r="234" spans="1:15" s="64" customFormat="1" ht="12.75" x14ac:dyDescent="0.2">
      <c r="A234" s="60" t="s">
        <v>31</v>
      </c>
      <c r="B234" s="152"/>
      <c r="C234" s="8"/>
      <c r="D234" s="8">
        <f>April!D234+May!D234+June!D235</f>
        <v>0</v>
      </c>
      <c r="E234" s="8">
        <f>April!E234+May!E234+June!E235</f>
        <v>0</v>
      </c>
      <c r="F234" s="8">
        <f>D234+E234</f>
        <v>0</v>
      </c>
      <c r="G234" s="8">
        <f>April!G234+May!G234+June!G235</f>
        <v>0</v>
      </c>
      <c r="H234" s="8">
        <f>F234-G234</f>
        <v>0</v>
      </c>
      <c r="I234" s="61" t="e">
        <f>G234/F234</f>
        <v>#DIV/0!</v>
      </c>
      <c r="J234" s="8">
        <f>April!J234+May!J234+June!J235</f>
        <v>0</v>
      </c>
      <c r="K234" s="8">
        <f>April!K234+May!K234+June!K235</f>
        <v>0</v>
      </c>
      <c r="L234" s="61" t="e">
        <f>(K234+J234)/F234</f>
        <v>#DIV/0!</v>
      </c>
      <c r="M234" s="8">
        <f>K234+G234+J234</f>
        <v>0</v>
      </c>
      <c r="N234" s="8">
        <f>H234-K234-J234</f>
        <v>0</v>
      </c>
      <c r="O234" s="63" t="e">
        <f>M234/F234</f>
        <v>#DIV/0!</v>
      </c>
    </row>
    <row r="235" spans="1:15" s="64" customFormat="1" ht="12.75" x14ac:dyDescent="0.2">
      <c r="A235" s="60" t="s">
        <v>32</v>
      </c>
      <c r="B235" s="152"/>
      <c r="C235" s="8"/>
      <c r="D235" s="8">
        <f>April!D235+May!D235+June!D236</f>
        <v>0</v>
      </c>
      <c r="E235" s="8">
        <f>April!E235+May!E235+June!E236</f>
        <v>238032</v>
      </c>
      <c r="F235" s="8">
        <f t="shared" ref="F235:F236" si="142">D235+E235</f>
        <v>238032</v>
      </c>
      <c r="G235" s="8">
        <f>April!G235+May!G235+June!G236</f>
        <v>132316.83000000002</v>
      </c>
      <c r="H235" s="8">
        <f>F235-G235</f>
        <v>105715.16999999998</v>
      </c>
      <c r="I235" s="61">
        <f>G235/F235</f>
        <v>0.55587832728372666</v>
      </c>
      <c r="J235" s="8">
        <f>April!J235+May!J235+June!J236</f>
        <v>0</v>
      </c>
      <c r="K235" s="8">
        <f>April!K235+May!K235+June!K236</f>
        <v>63697.5</v>
      </c>
      <c r="L235" s="61">
        <f t="shared" ref="L235:L236" si="143">(K235+J235)/F235</f>
        <v>0.2676005747126437</v>
      </c>
      <c r="M235" s="8">
        <f t="shared" ref="M235:M236" si="144">K235+G235+J235</f>
        <v>196014.33000000002</v>
      </c>
      <c r="N235" s="8">
        <f t="shared" ref="N235:N236" si="145">H235-K235-J235</f>
        <v>42017.669999999984</v>
      </c>
      <c r="O235" s="63">
        <f>M235/F235</f>
        <v>0.8234789019963703</v>
      </c>
    </row>
    <row r="236" spans="1:15" s="64" customFormat="1" ht="12.75" x14ac:dyDescent="0.2">
      <c r="A236" s="60" t="s">
        <v>33</v>
      </c>
      <c r="B236" s="152"/>
      <c r="C236" s="8"/>
      <c r="D236" s="8">
        <f>April!D236+May!D236+June!D237</f>
        <v>0</v>
      </c>
      <c r="E236" s="8">
        <f>April!E236+May!E236+June!E237</f>
        <v>0</v>
      </c>
      <c r="F236" s="8">
        <f t="shared" si="142"/>
        <v>0</v>
      </c>
      <c r="G236" s="8">
        <f>April!G236+May!G236+June!G237</f>
        <v>0</v>
      </c>
      <c r="H236" s="8">
        <f>F236-G236</f>
        <v>0</v>
      </c>
      <c r="I236" s="61" t="e">
        <f>G236/F236</f>
        <v>#DIV/0!</v>
      </c>
      <c r="J236" s="8">
        <f>April!J236+May!J236+June!J237</f>
        <v>0</v>
      </c>
      <c r="K236" s="8">
        <f>April!K236+May!K236+June!K237</f>
        <v>0</v>
      </c>
      <c r="L236" s="61" t="e">
        <f t="shared" si="143"/>
        <v>#DIV/0!</v>
      </c>
      <c r="M236" s="8">
        <f t="shared" si="144"/>
        <v>0</v>
      </c>
      <c r="N236" s="8">
        <f t="shared" si="145"/>
        <v>0</v>
      </c>
      <c r="O236" s="63" t="e">
        <f>M236/F236</f>
        <v>#DIV/0!</v>
      </c>
    </row>
    <row r="237" spans="1:15" x14ac:dyDescent="0.25">
      <c r="A237" s="68"/>
      <c r="B237" s="153"/>
      <c r="C237" s="6"/>
      <c r="D237" s="6"/>
      <c r="E237" s="6"/>
      <c r="F237" s="6"/>
      <c r="G237" s="8"/>
      <c r="H237" s="6"/>
      <c r="I237" s="50"/>
      <c r="J237" s="47"/>
      <c r="K237" s="51"/>
      <c r="L237" s="50"/>
      <c r="M237" s="6"/>
      <c r="N237" s="6"/>
      <c r="O237" s="52"/>
    </row>
    <row r="238" spans="1:15" s="24" customFormat="1" x14ac:dyDescent="0.25">
      <c r="A238" s="71" t="s">
        <v>113</v>
      </c>
      <c r="B238" s="154"/>
      <c r="C238" s="7">
        <f>SUM(C239:C241)</f>
        <v>0</v>
      </c>
      <c r="D238" s="7">
        <f>SUM(D239:D241)</f>
        <v>0</v>
      </c>
      <c r="E238" s="7">
        <f>SUM(E239:E241)</f>
        <v>238032</v>
      </c>
      <c r="F238" s="7">
        <f>D238+E238</f>
        <v>238032</v>
      </c>
      <c r="G238" s="7">
        <f>SUM(G239:G241)</f>
        <v>132316.83000000002</v>
      </c>
      <c r="H238" s="7">
        <f>F238-G238</f>
        <v>105715.16999999998</v>
      </c>
      <c r="I238" s="57">
        <f>G238/F238</f>
        <v>0.55587832728372666</v>
      </c>
      <c r="J238" s="7">
        <f>SUM(J239:J241)</f>
        <v>0</v>
      </c>
      <c r="K238" s="7">
        <f>SUM(K239:K241)</f>
        <v>63697.5</v>
      </c>
      <c r="L238" s="57">
        <f t="shared" ref="L238:L241" si="146">(K238+J238)/F238</f>
        <v>0.2676005747126437</v>
      </c>
      <c r="M238" s="7">
        <f>K238+G238+J238</f>
        <v>196014.33000000002</v>
      </c>
      <c r="N238" s="7">
        <f>H238-K238-J238</f>
        <v>42017.669999999984</v>
      </c>
      <c r="O238" s="72">
        <f>M238/F238</f>
        <v>0.8234789019963703</v>
      </c>
    </row>
    <row r="239" spans="1:15" s="24" customFormat="1" x14ac:dyDescent="0.25">
      <c r="A239" s="48" t="s">
        <v>31</v>
      </c>
      <c r="B239" s="154"/>
      <c r="C239" s="7">
        <f>C234</f>
        <v>0</v>
      </c>
      <c r="D239" s="7">
        <f>D234</f>
        <v>0</v>
      </c>
      <c r="E239" s="7">
        <f>E234</f>
        <v>0</v>
      </c>
      <c r="F239" s="7">
        <f>D239+E239</f>
        <v>0</v>
      </c>
      <c r="G239" s="7">
        <f>G234</f>
        <v>0</v>
      </c>
      <c r="H239" s="7">
        <f>F239-G239</f>
        <v>0</v>
      </c>
      <c r="I239" s="57" t="e">
        <f>G239/F239</f>
        <v>#DIV/0!</v>
      </c>
      <c r="J239" s="7">
        <f t="shared" ref="J239:K241" si="147">J234</f>
        <v>0</v>
      </c>
      <c r="K239" s="7">
        <f t="shared" si="147"/>
        <v>0</v>
      </c>
      <c r="L239" s="57" t="e">
        <f t="shared" si="146"/>
        <v>#DIV/0!</v>
      </c>
      <c r="M239" s="7">
        <f>K239+G239+J239</f>
        <v>0</v>
      </c>
      <c r="N239" s="7">
        <f>H239-K239-J239</f>
        <v>0</v>
      </c>
      <c r="O239" s="72" t="e">
        <f>M239/F239</f>
        <v>#DIV/0!</v>
      </c>
    </row>
    <row r="240" spans="1:15" s="24" customFormat="1" x14ac:dyDescent="0.25">
      <c r="A240" s="48" t="s">
        <v>32</v>
      </c>
      <c r="B240" s="154"/>
      <c r="C240" s="7">
        <f t="shared" ref="C240:E241" si="148">C235</f>
        <v>0</v>
      </c>
      <c r="D240" s="7">
        <f t="shared" si="148"/>
        <v>0</v>
      </c>
      <c r="E240" s="7">
        <f t="shared" si="148"/>
        <v>238032</v>
      </c>
      <c r="F240" s="7">
        <f>D240+E240</f>
        <v>238032</v>
      </c>
      <c r="G240" s="7">
        <f>G235</f>
        <v>132316.83000000002</v>
      </c>
      <c r="H240" s="7">
        <f>F240-G240</f>
        <v>105715.16999999998</v>
      </c>
      <c r="I240" s="57">
        <f>G240/F240</f>
        <v>0.55587832728372666</v>
      </c>
      <c r="J240" s="7">
        <f t="shared" si="147"/>
        <v>0</v>
      </c>
      <c r="K240" s="7">
        <f t="shared" si="147"/>
        <v>63697.5</v>
      </c>
      <c r="L240" s="57">
        <f t="shared" si="146"/>
        <v>0.2676005747126437</v>
      </c>
      <c r="M240" s="7">
        <f t="shared" ref="M240:M241" si="149">K240+G240+J240</f>
        <v>196014.33000000002</v>
      </c>
      <c r="N240" s="7">
        <f t="shared" ref="N240:N241" si="150">H240-K240-J240</f>
        <v>42017.669999999984</v>
      </c>
      <c r="O240" s="72">
        <f>M240/F240</f>
        <v>0.8234789019963703</v>
      </c>
    </row>
    <row r="241" spans="1:15" s="24" customFormat="1" x14ac:dyDescent="0.25">
      <c r="A241" s="48" t="s">
        <v>33</v>
      </c>
      <c r="B241" s="154"/>
      <c r="C241" s="7">
        <f t="shared" si="148"/>
        <v>0</v>
      </c>
      <c r="D241" s="7">
        <f t="shared" si="148"/>
        <v>0</v>
      </c>
      <c r="E241" s="7">
        <f t="shared" si="148"/>
        <v>0</v>
      </c>
      <c r="F241" s="7">
        <f>D241+E241</f>
        <v>0</v>
      </c>
      <c r="G241" s="7">
        <f>G236</f>
        <v>0</v>
      </c>
      <c r="H241" s="7">
        <f>F241-G241</f>
        <v>0</v>
      </c>
      <c r="I241" s="57" t="e">
        <f>G241/F241</f>
        <v>#DIV/0!</v>
      </c>
      <c r="J241" s="7">
        <f t="shared" si="147"/>
        <v>0</v>
      </c>
      <c r="K241" s="7">
        <f t="shared" si="147"/>
        <v>0</v>
      </c>
      <c r="L241" s="57" t="e">
        <f t="shared" si="146"/>
        <v>#DIV/0!</v>
      </c>
      <c r="M241" s="7">
        <f t="shared" si="149"/>
        <v>0</v>
      </c>
      <c r="N241" s="7">
        <f t="shared" si="150"/>
        <v>0</v>
      </c>
      <c r="O241" s="72" t="e">
        <f>M241/F241</f>
        <v>#DIV/0!</v>
      </c>
    </row>
    <row r="242" spans="1:15" x14ac:dyDescent="0.25">
      <c r="A242" s="68"/>
      <c r="B242" s="153"/>
      <c r="C242" s="6"/>
      <c r="D242" s="6"/>
      <c r="E242" s="6"/>
      <c r="F242" s="6"/>
      <c r="G242" s="6"/>
      <c r="H242" s="6"/>
      <c r="I242" s="50"/>
      <c r="J242" s="47"/>
      <c r="K242" s="51"/>
      <c r="L242" s="50"/>
      <c r="M242" s="6"/>
      <c r="N242" s="6"/>
      <c r="O242" s="52"/>
    </row>
    <row r="243" spans="1:15" ht="75" x14ac:dyDescent="0.25">
      <c r="A243" s="75" t="s">
        <v>114</v>
      </c>
      <c r="B243" s="153"/>
      <c r="C243" s="6"/>
      <c r="D243" s="6"/>
      <c r="E243" s="6"/>
      <c r="F243" s="6"/>
      <c r="G243" s="6"/>
      <c r="H243" s="6"/>
      <c r="I243" s="50"/>
      <c r="J243" s="47"/>
      <c r="K243" s="51"/>
      <c r="L243" s="50"/>
      <c r="M243" s="6"/>
      <c r="N243" s="6"/>
      <c r="O243" s="52"/>
    </row>
    <row r="244" spans="1:15" x14ac:dyDescent="0.25">
      <c r="A244" s="78"/>
      <c r="B244" s="153"/>
      <c r="C244" s="6"/>
      <c r="D244" s="6"/>
      <c r="E244" s="6"/>
      <c r="F244" s="6"/>
      <c r="G244" s="6"/>
      <c r="H244" s="6"/>
      <c r="I244" s="50"/>
      <c r="J244" s="47"/>
      <c r="K244" s="51"/>
      <c r="L244" s="50"/>
      <c r="M244" s="6"/>
      <c r="N244" s="6"/>
      <c r="O244" s="52"/>
    </row>
    <row r="245" spans="1:15" ht="60" x14ac:dyDescent="0.25">
      <c r="A245" s="75" t="s">
        <v>115</v>
      </c>
      <c r="B245" s="151"/>
      <c r="C245" s="6"/>
      <c r="D245" s="6"/>
      <c r="E245" s="6"/>
      <c r="F245" s="6"/>
      <c r="G245" s="6"/>
      <c r="H245" s="6"/>
      <c r="I245" s="50"/>
      <c r="J245" s="47"/>
      <c r="K245" s="51"/>
      <c r="L245" s="50"/>
      <c r="M245" s="6"/>
      <c r="N245" s="6"/>
      <c r="O245" s="52"/>
    </row>
    <row r="246" spans="1:15" x14ac:dyDescent="0.25">
      <c r="A246" s="48"/>
      <c r="B246" s="151"/>
      <c r="C246" s="6"/>
      <c r="D246" s="6"/>
      <c r="E246" s="6"/>
      <c r="F246" s="51"/>
      <c r="G246" s="51"/>
      <c r="H246" s="51"/>
      <c r="I246" s="50"/>
      <c r="J246" s="47"/>
      <c r="K246" s="51"/>
      <c r="L246" s="50"/>
      <c r="M246" s="51"/>
      <c r="N246" s="51"/>
      <c r="O246" s="52"/>
    </row>
    <row r="247" spans="1:15" x14ac:dyDescent="0.25">
      <c r="A247" s="48"/>
      <c r="B247" s="151"/>
      <c r="C247" s="6"/>
      <c r="D247" s="6"/>
      <c r="E247" s="6"/>
      <c r="F247" s="51"/>
      <c r="G247" s="51"/>
      <c r="H247" s="51"/>
      <c r="I247" s="50"/>
      <c r="J247" s="47"/>
      <c r="K247" s="51"/>
      <c r="L247" s="50"/>
      <c r="M247" s="51"/>
      <c r="N247" s="51"/>
      <c r="O247" s="52"/>
    </row>
    <row r="248" spans="1:15" ht="30" x14ac:dyDescent="0.25">
      <c r="A248" s="55" t="s">
        <v>116</v>
      </c>
      <c r="B248" s="151" t="s">
        <v>117</v>
      </c>
      <c r="C248" s="7">
        <f>SUM(C249:C251)</f>
        <v>0</v>
      </c>
      <c r="D248" s="7">
        <f>SUM(D249:D251)</f>
        <v>15748000</v>
      </c>
      <c r="E248" s="7">
        <f>SUM(E249:E251)</f>
        <v>0</v>
      </c>
      <c r="F248" s="56">
        <f>D248+E248</f>
        <v>15748000</v>
      </c>
      <c r="G248" s="56">
        <f>SUM(G249:G251)</f>
        <v>13331503.59</v>
      </c>
      <c r="H248" s="56">
        <f>F248-G248</f>
        <v>2416496.41</v>
      </c>
      <c r="I248" s="57">
        <f>G248/F248</f>
        <v>0.84655217106934211</v>
      </c>
      <c r="J248" s="56">
        <f>SUM(J249:J251)</f>
        <v>154406.16</v>
      </c>
      <c r="K248" s="56">
        <f>SUM(K249:K251)</f>
        <v>554345.99</v>
      </c>
      <c r="L248" s="57">
        <f>(K248+J248)/F248</f>
        <v>4.5005851536703077E-2</v>
      </c>
      <c r="M248" s="56">
        <f>K248+G248+J248</f>
        <v>14040255.74</v>
      </c>
      <c r="N248" s="56">
        <f>H248-K248-J248</f>
        <v>1707744.2600000002</v>
      </c>
      <c r="O248" s="57">
        <f>M248/F248</f>
        <v>0.89155802260604522</v>
      </c>
    </row>
    <row r="249" spans="1:15" s="64" customFormat="1" ht="12.75" x14ac:dyDescent="0.2">
      <c r="A249" s="60" t="s">
        <v>31</v>
      </c>
      <c r="B249" s="152"/>
      <c r="C249" s="8"/>
      <c r="D249" s="8">
        <f>April!D249+May!D249+June!D250</f>
        <v>7458604</v>
      </c>
      <c r="E249" s="8">
        <f>April!E249+May!E249+June!E250</f>
        <v>0</v>
      </c>
      <c r="F249" s="8">
        <f>D249+E249</f>
        <v>7458604</v>
      </c>
      <c r="G249" s="8">
        <f>April!G249+May!G249+June!G250</f>
        <v>12146791.890000001</v>
      </c>
      <c r="H249" s="8">
        <f>F249-G249</f>
        <v>-4688187.8900000006</v>
      </c>
      <c r="I249" s="61">
        <f>G249/F249</f>
        <v>1.6285610403769928</v>
      </c>
      <c r="J249" s="8">
        <f>April!J249+May!J249+June!J250</f>
        <v>9505.6</v>
      </c>
      <c r="K249" s="8">
        <f>April!K249+May!K249+June!K250</f>
        <v>61361.700000000004</v>
      </c>
      <c r="L249" s="61">
        <f>(K249+J249)/F249</f>
        <v>9.5014160826878604E-3</v>
      </c>
      <c r="M249" s="8">
        <f>K249+G249+J249</f>
        <v>12217659.189999999</v>
      </c>
      <c r="N249" s="8">
        <f>H249-K249-J249</f>
        <v>-4759055.1900000004</v>
      </c>
      <c r="O249" s="63">
        <f>M249/F249</f>
        <v>1.6380624564596806</v>
      </c>
    </row>
    <row r="250" spans="1:15" s="64" customFormat="1" ht="12.75" x14ac:dyDescent="0.2">
      <c r="A250" s="60" t="s">
        <v>32</v>
      </c>
      <c r="B250" s="152"/>
      <c r="C250" s="8"/>
      <c r="D250" s="8">
        <f>April!D250+May!D250+June!D251</f>
        <v>8289396</v>
      </c>
      <c r="E250" s="8">
        <f>April!E250+May!E250+June!E251</f>
        <v>0</v>
      </c>
      <c r="F250" s="8">
        <f t="shared" ref="F250:F251" si="151">D250+E250</f>
        <v>8289396</v>
      </c>
      <c r="G250" s="8">
        <f>April!G250+May!G250+June!G251</f>
        <v>1184711.7000000002</v>
      </c>
      <c r="H250" s="8">
        <f>F250-G250</f>
        <v>7104684.2999999998</v>
      </c>
      <c r="I250" s="61">
        <f>G250/F250</f>
        <v>0.14291894125941143</v>
      </c>
      <c r="J250" s="8">
        <f>April!J250+May!J250+June!J251</f>
        <v>144900.56</v>
      </c>
      <c r="K250" s="8">
        <f>April!K250+May!K250+June!K251</f>
        <v>492984.29</v>
      </c>
      <c r="L250" s="61">
        <f t="shared" ref="L250:L251" si="152">(K250+J250)/F250</f>
        <v>7.6951909403290664E-2</v>
      </c>
      <c r="M250" s="8">
        <f t="shared" ref="M250:M251" si="153">K250+G250+J250</f>
        <v>1822596.5500000003</v>
      </c>
      <c r="N250" s="8">
        <f t="shared" ref="N250:N251" si="154">H250-K250-J250</f>
        <v>6466799.4500000002</v>
      </c>
      <c r="O250" s="63">
        <f>M250/F250</f>
        <v>0.21987085066270212</v>
      </c>
    </row>
    <row r="251" spans="1:15" s="64" customFormat="1" ht="12.75" x14ac:dyDescent="0.2">
      <c r="A251" s="60" t="s">
        <v>33</v>
      </c>
      <c r="B251" s="152"/>
      <c r="C251" s="8"/>
      <c r="D251" s="8">
        <f>April!D251+May!D251+June!D252</f>
        <v>0</v>
      </c>
      <c r="E251" s="8">
        <f>April!E251+May!E251+June!E252</f>
        <v>0</v>
      </c>
      <c r="F251" s="8">
        <f t="shared" si="151"/>
        <v>0</v>
      </c>
      <c r="G251" s="8">
        <f>April!G251+May!G251+June!G252</f>
        <v>0</v>
      </c>
      <c r="H251" s="8">
        <f>F251-G251</f>
        <v>0</v>
      </c>
      <c r="I251" s="61" t="e">
        <f>G251/F251</f>
        <v>#DIV/0!</v>
      </c>
      <c r="J251" s="8">
        <f>April!J251+May!J251+June!J252</f>
        <v>0</v>
      </c>
      <c r="K251" s="8">
        <f>April!K251+May!K251+June!K252</f>
        <v>0</v>
      </c>
      <c r="L251" s="61" t="e">
        <f t="shared" si="152"/>
        <v>#DIV/0!</v>
      </c>
      <c r="M251" s="8">
        <f t="shared" si="153"/>
        <v>0</v>
      </c>
      <c r="N251" s="8">
        <f t="shared" si="154"/>
        <v>0</v>
      </c>
      <c r="O251" s="63" t="e">
        <f>M251/F251</f>
        <v>#DIV/0!</v>
      </c>
    </row>
    <row r="252" spans="1:15" x14ac:dyDescent="0.25">
      <c r="A252" s="68"/>
      <c r="B252" s="153"/>
      <c r="C252" s="6"/>
      <c r="D252" s="6"/>
      <c r="E252" s="6"/>
      <c r="F252" s="51"/>
      <c r="G252" s="8"/>
      <c r="H252" s="51"/>
      <c r="I252" s="50"/>
      <c r="J252" s="47"/>
      <c r="K252" s="51"/>
      <c r="L252" s="50"/>
      <c r="M252" s="51"/>
      <c r="N252" s="51"/>
      <c r="O252" s="52"/>
    </row>
    <row r="253" spans="1:15" ht="30" x14ac:dyDescent="0.25">
      <c r="A253" s="55" t="s">
        <v>118</v>
      </c>
      <c r="B253" s="151" t="s">
        <v>119</v>
      </c>
      <c r="C253" s="7">
        <f>SUM(C254:C256)</f>
        <v>0</v>
      </c>
      <c r="D253" s="7">
        <f>SUM(D254:D256)</f>
        <v>0</v>
      </c>
      <c r="E253" s="7">
        <f>SUM(E254:E256)</f>
        <v>0</v>
      </c>
      <c r="F253" s="56">
        <f>D253+E253</f>
        <v>0</v>
      </c>
      <c r="G253" s="56">
        <f>SUM(G254:G256)</f>
        <v>0</v>
      </c>
      <c r="H253" s="56">
        <f>F253-G253</f>
        <v>0</v>
      </c>
      <c r="I253" s="57" t="e">
        <f>G253/F253</f>
        <v>#DIV/0!</v>
      </c>
      <c r="J253" s="56">
        <f>SUM(J254:J256)</f>
        <v>0</v>
      </c>
      <c r="K253" s="56">
        <f>SUM(K254:K256)</f>
        <v>0</v>
      </c>
      <c r="L253" s="57" t="e">
        <f>(K253+J253)/F253</f>
        <v>#DIV/0!</v>
      </c>
      <c r="M253" s="56">
        <f>K253+G253+J253</f>
        <v>0</v>
      </c>
      <c r="N253" s="56">
        <f>H253-K253-J253</f>
        <v>0</v>
      </c>
      <c r="O253" s="57" t="e">
        <f>M253/F253</f>
        <v>#DIV/0!</v>
      </c>
    </row>
    <row r="254" spans="1:15" s="64" customFormat="1" ht="12.75" x14ac:dyDescent="0.2">
      <c r="A254" s="60" t="s">
        <v>31</v>
      </c>
      <c r="B254" s="152"/>
      <c r="C254" s="8"/>
      <c r="D254" s="8">
        <f>April!D254+May!D254+June!D255</f>
        <v>0</v>
      </c>
      <c r="E254" s="8">
        <f>April!E254+May!E254+June!E255</f>
        <v>0</v>
      </c>
      <c r="F254" s="8">
        <f>D254+E254</f>
        <v>0</v>
      </c>
      <c r="G254" s="8">
        <f>April!G254+May!G254+June!G255</f>
        <v>0</v>
      </c>
      <c r="H254" s="8">
        <f>F254-G254</f>
        <v>0</v>
      </c>
      <c r="I254" s="61" t="e">
        <f>G254/F254</f>
        <v>#DIV/0!</v>
      </c>
      <c r="J254" s="8">
        <f>April!J254+May!J254+June!J255</f>
        <v>0</v>
      </c>
      <c r="K254" s="8">
        <f>April!K254+May!K254+June!K255</f>
        <v>0</v>
      </c>
      <c r="L254" s="61" t="e">
        <f>(K254+J254)/F254</f>
        <v>#DIV/0!</v>
      </c>
      <c r="M254" s="8">
        <f>K254+G254+J254</f>
        <v>0</v>
      </c>
      <c r="N254" s="8">
        <f>H254-K254-J254</f>
        <v>0</v>
      </c>
      <c r="O254" s="63" t="e">
        <f>M254/F254</f>
        <v>#DIV/0!</v>
      </c>
    </row>
    <row r="255" spans="1:15" s="64" customFormat="1" ht="12.75" x14ac:dyDescent="0.2">
      <c r="A255" s="60" t="s">
        <v>32</v>
      </c>
      <c r="B255" s="152"/>
      <c r="C255" s="8"/>
      <c r="D255" s="8">
        <f>April!D255+May!D255+June!D256</f>
        <v>0</v>
      </c>
      <c r="E255" s="8">
        <f>April!E255+May!E255+June!E256</f>
        <v>0</v>
      </c>
      <c r="F255" s="8">
        <f t="shared" ref="F255:F256" si="155">D255+E255</f>
        <v>0</v>
      </c>
      <c r="G255" s="8">
        <f>April!G255+May!G255+June!G256</f>
        <v>0</v>
      </c>
      <c r="H255" s="8">
        <f>F255-G255</f>
        <v>0</v>
      </c>
      <c r="I255" s="61" t="e">
        <f>G255/F255</f>
        <v>#DIV/0!</v>
      </c>
      <c r="J255" s="8">
        <f>April!J255+May!J255+June!J256</f>
        <v>0</v>
      </c>
      <c r="K255" s="8">
        <f>April!K255+May!K255+June!K256</f>
        <v>0</v>
      </c>
      <c r="L255" s="61" t="e">
        <f t="shared" ref="L255:L256" si="156">(K255+J255)/F255</f>
        <v>#DIV/0!</v>
      </c>
      <c r="M255" s="8">
        <f t="shared" ref="M255:M256" si="157">K255+G255+J255</f>
        <v>0</v>
      </c>
      <c r="N255" s="8">
        <f t="shared" ref="N255:N256" si="158">H255-K255-J255</f>
        <v>0</v>
      </c>
      <c r="O255" s="63" t="e">
        <f>M255/F255</f>
        <v>#DIV/0!</v>
      </c>
    </row>
    <row r="256" spans="1:15" s="64" customFormat="1" ht="12.75" x14ac:dyDescent="0.2">
      <c r="A256" s="60" t="s">
        <v>33</v>
      </c>
      <c r="B256" s="152"/>
      <c r="C256" s="8"/>
      <c r="D256" s="8">
        <f>April!D256+May!D256+June!D257</f>
        <v>0</v>
      </c>
      <c r="E256" s="8">
        <f>April!E256+May!E256+June!E257</f>
        <v>0</v>
      </c>
      <c r="F256" s="8">
        <f t="shared" si="155"/>
        <v>0</v>
      </c>
      <c r="G256" s="8">
        <f>April!G256+May!G256+June!G257</f>
        <v>0</v>
      </c>
      <c r="H256" s="8">
        <f>F256-G256</f>
        <v>0</v>
      </c>
      <c r="I256" s="61" t="e">
        <f>G256/F256</f>
        <v>#DIV/0!</v>
      </c>
      <c r="J256" s="8">
        <f>April!J256+May!J256+June!J257</f>
        <v>0</v>
      </c>
      <c r="K256" s="8">
        <f>April!K256+May!K256+June!K257</f>
        <v>0</v>
      </c>
      <c r="L256" s="61" t="e">
        <f t="shared" si="156"/>
        <v>#DIV/0!</v>
      </c>
      <c r="M256" s="8">
        <f t="shared" si="157"/>
        <v>0</v>
      </c>
      <c r="N256" s="8">
        <f t="shared" si="158"/>
        <v>0</v>
      </c>
      <c r="O256" s="63" t="e">
        <f>M256/F256</f>
        <v>#DIV/0!</v>
      </c>
    </row>
    <row r="257" spans="1:15" x14ac:dyDescent="0.25">
      <c r="A257" s="68"/>
      <c r="B257" s="153"/>
      <c r="C257" s="6"/>
      <c r="D257" s="6"/>
      <c r="E257" s="6"/>
      <c r="F257" s="51"/>
      <c r="G257" s="8"/>
      <c r="H257" s="51"/>
      <c r="I257" s="50"/>
      <c r="J257" s="47"/>
      <c r="K257" s="51"/>
      <c r="L257" s="50"/>
      <c r="M257" s="51"/>
      <c r="N257" s="51"/>
      <c r="O257" s="52"/>
    </row>
    <row r="258" spans="1:15" s="24" customFormat="1" x14ac:dyDescent="0.25">
      <c r="A258" s="71" t="s">
        <v>120</v>
      </c>
      <c r="B258" s="154"/>
      <c r="C258" s="7">
        <f>SUM(C259:C261)</f>
        <v>0</v>
      </c>
      <c r="D258" s="7">
        <f>SUM(D259:D261)</f>
        <v>15748000</v>
      </c>
      <c r="E258" s="7">
        <f>SUM(E259:E261)</f>
        <v>0</v>
      </c>
      <c r="F258" s="56">
        <f>D258+E258</f>
        <v>15748000</v>
      </c>
      <c r="G258" s="56">
        <f>SUM(G259:G261)</f>
        <v>13331503.59</v>
      </c>
      <c r="H258" s="56">
        <f>F258-G258</f>
        <v>2416496.41</v>
      </c>
      <c r="I258" s="57">
        <f>G258/F258</f>
        <v>0.84655217106934211</v>
      </c>
      <c r="J258" s="56">
        <f>SUM(J259:J261)</f>
        <v>154406.16</v>
      </c>
      <c r="K258" s="56">
        <f>SUM(K259:K261)</f>
        <v>554345.99</v>
      </c>
      <c r="L258" s="57">
        <f t="shared" ref="L258:L261" si="159">(K258+J258)/F258</f>
        <v>4.5005851536703077E-2</v>
      </c>
      <c r="M258" s="56">
        <f>K258+G258+J258</f>
        <v>14040255.74</v>
      </c>
      <c r="N258" s="56">
        <f>H258-K258-J258</f>
        <v>1707744.2600000002</v>
      </c>
      <c r="O258" s="57">
        <f>M258/F258</f>
        <v>0.89155802260604522</v>
      </c>
    </row>
    <row r="259" spans="1:15" s="24" customFormat="1" x14ac:dyDescent="0.25">
      <c r="A259" s="48" t="s">
        <v>31</v>
      </c>
      <c r="B259" s="154"/>
      <c r="C259" s="7">
        <f>C249+C254</f>
        <v>0</v>
      </c>
      <c r="D259" s="7">
        <f>D249+D254</f>
        <v>7458604</v>
      </c>
      <c r="E259" s="7">
        <f>E249+E254</f>
        <v>0</v>
      </c>
      <c r="F259" s="7">
        <f>D259+E259</f>
        <v>7458604</v>
      </c>
      <c r="G259" s="7">
        <f>G249+G254</f>
        <v>12146791.890000001</v>
      </c>
      <c r="H259" s="7">
        <f>F259-G259</f>
        <v>-4688187.8900000006</v>
      </c>
      <c r="I259" s="50">
        <f>G259/F259</f>
        <v>1.6285610403769928</v>
      </c>
      <c r="J259" s="7">
        <f t="shared" ref="J259:K261" si="160">J249+J254</f>
        <v>9505.6</v>
      </c>
      <c r="K259" s="7">
        <f t="shared" si="160"/>
        <v>61361.700000000004</v>
      </c>
      <c r="L259" s="57">
        <f t="shared" si="159"/>
        <v>9.5014160826878604E-3</v>
      </c>
      <c r="M259" s="7">
        <f>K259+G259+J259</f>
        <v>12217659.189999999</v>
      </c>
      <c r="N259" s="7">
        <f>H259-K259-J259</f>
        <v>-4759055.1900000004</v>
      </c>
      <c r="O259" s="57">
        <f>M259/F259</f>
        <v>1.6380624564596806</v>
      </c>
    </row>
    <row r="260" spans="1:15" s="24" customFormat="1" x14ac:dyDescent="0.25">
      <c r="A260" s="48" t="s">
        <v>32</v>
      </c>
      <c r="B260" s="154"/>
      <c r="C260" s="7">
        <f t="shared" ref="C260:E261" si="161">C250+C255</f>
        <v>0</v>
      </c>
      <c r="D260" s="7">
        <f t="shared" si="161"/>
        <v>8289396</v>
      </c>
      <c r="E260" s="7">
        <f t="shared" si="161"/>
        <v>0</v>
      </c>
      <c r="F260" s="7">
        <f>D260+E260</f>
        <v>8289396</v>
      </c>
      <c r="G260" s="7">
        <f>G250+G255</f>
        <v>1184711.7000000002</v>
      </c>
      <c r="H260" s="7">
        <f>F260-G260</f>
        <v>7104684.2999999998</v>
      </c>
      <c r="I260" s="50">
        <f>G260/F260</f>
        <v>0.14291894125941143</v>
      </c>
      <c r="J260" s="7">
        <f t="shared" si="160"/>
        <v>144900.56</v>
      </c>
      <c r="K260" s="7">
        <f t="shared" si="160"/>
        <v>492984.29</v>
      </c>
      <c r="L260" s="57">
        <f t="shared" si="159"/>
        <v>7.6951909403290664E-2</v>
      </c>
      <c r="M260" s="7">
        <f t="shared" ref="M260:M261" si="162">K260+G260+J260</f>
        <v>1822596.5500000003</v>
      </c>
      <c r="N260" s="7">
        <f t="shared" ref="N260:N261" si="163">H260-K260-J260</f>
        <v>6466799.4500000002</v>
      </c>
      <c r="O260" s="57">
        <f>M260/F260</f>
        <v>0.21987085066270212</v>
      </c>
    </row>
    <row r="261" spans="1:15" s="24" customFormat="1" x14ac:dyDescent="0.25">
      <c r="A261" s="48" t="s">
        <v>33</v>
      </c>
      <c r="B261" s="154"/>
      <c r="C261" s="7">
        <f t="shared" si="161"/>
        <v>0</v>
      </c>
      <c r="D261" s="7">
        <f t="shared" si="161"/>
        <v>0</v>
      </c>
      <c r="E261" s="7">
        <f t="shared" si="161"/>
        <v>0</v>
      </c>
      <c r="F261" s="7">
        <f>D261+E261</f>
        <v>0</v>
      </c>
      <c r="G261" s="7">
        <f>G251+G256</f>
        <v>0</v>
      </c>
      <c r="H261" s="7">
        <f>F261-G261</f>
        <v>0</v>
      </c>
      <c r="I261" s="50" t="e">
        <f>G261/F261</f>
        <v>#DIV/0!</v>
      </c>
      <c r="J261" s="7">
        <f t="shared" si="160"/>
        <v>0</v>
      </c>
      <c r="K261" s="7">
        <f t="shared" si="160"/>
        <v>0</v>
      </c>
      <c r="L261" s="57" t="e">
        <f t="shared" si="159"/>
        <v>#DIV/0!</v>
      </c>
      <c r="M261" s="7">
        <f t="shared" si="162"/>
        <v>0</v>
      </c>
      <c r="N261" s="7">
        <f t="shared" si="163"/>
        <v>0</v>
      </c>
      <c r="O261" s="57" t="e">
        <f>M261/F261</f>
        <v>#DIV/0!</v>
      </c>
    </row>
    <row r="262" spans="1:15" x14ac:dyDescent="0.25">
      <c r="A262" s="68"/>
      <c r="B262" s="153"/>
      <c r="C262" s="6"/>
      <c r="D262" s="6"/>
      <c r="E262" s="6"/>
      <c r="F262" s="51"/>
      <c r="G262" s="51"/>
      <c r="H262" s="51"/>
      <c r="I262" s="50"/>
      <c r="J262" s="47"/>
      <c r="K262" s="51"/>
      <c r="L262" s="50"/>
      <c r="M262" s="51"/>
      <c r="N262" s="51"/>
      <c r="O262" s="52"/>
    </row>
    <row r="263" spans="1:15" x14ac:dyDescent="0.25">
      <c r="A263" s="68"/>
      <c r="B263" s="153"/>
      <c r="C263" s="6"/>
      <c r="D263" s="6"/>
      <c r="E263" s="6"/>
      <c r="F263" s="51"/>
      <c r="G263" s="51"/>
      <c r="H263" s="51"/>
      <c r="I263" s="50"/>
      <c r="J263" s="47"/>
      <c r="K263" s="51"/>
      <c r="L263" s="50"/>
      <c r="M263" s="51"/>
      <c r="N263" s="51"/>
      <c r="O263" s="52"/>
    </row>
    <row r="264" spans="1:15" s="24" customFormat="1" x14ac:dyDescent="0.25">
      <c r="A264" s="71" t="s">
        <v>121</v>
      </c>
      <c r="B264" s="151"/>
      <c r="C264" s="7">
        <f>SUM(C265:C268)</f>
        <v>0</v>
      </c>
      <c r="D264" s="7">
        <f>SUM(D265:D268)</f>
        <v>56920000</v>
      </c>
      <c r="E264" s="7">
        <f>SUM(E265:E268)</f>
        <v>226004478.87000003</v>
      </c>
      <c r="F264" s="7">
        <f>D264+E264</f>
        <v>282924478.87</v>
      </c>
      <c r="G264" s="7">
        <f>SUM(G265:G268)</f>
        <v>162188778.91399997</v>
      </c>
      <c r="H264" s="7">
        <f>F264-G264</f>
        <v>120735699.95600003</v>
      </c>
      <c r="I264" s="57">
        <f>G264/F264</f>
        <v>0.57325820502270342</v>
      </c>
      <c r="J264" s="7">
        <f>SUM(J265:J268)</f>
        <v>106832083.72999999</v>
      </c>
      <c r="K264" s="7">
        <f>SUM(K265:K268)</f>
        <v>20541917.920000002</v>
      </c>
      <c r="L264" s="57">
        <f t="shared" ref="L264:L274" si="164">(K264+J264)/F264</f>
        <v>0.45020495278009026</v>
      </c>
      <c r="M264" s="7">
        <f>K264+G264+J264</f>
        <v>289562780.56400001</v>
      </c>
      <c r="N264" s="7">
        <f>H264-K264-J264</f>
        <v>-6638301.693999961</v>
      </c>
      <c r="O264" s="57">
        <f>M264/F264</f>
        <v>1.0234631578027937</v>
      </c>
    </row>
    <row r="265" spans="1:15" s="24" customFormat="1" x14ac:dyDescent="0.25">
      <c r="A265" s="48" t="s">
        <v>31</v>
      </c>
      <c r="B265" s="154"/>
      <c r="C265" s="7">
        <f t="shared" ref="C265:E266" si="165">C259+C239+C224+C179+C87</f>
        <v>0</v>
      </c>
      <c r="D265" s="7">
        <f t="shared" si="165"/>
        <v>10386604</v>
      </c>
      <c r="E265" s="7">
        <f t="shared" si="165"/>
        <v>18326540.559999999</v>
      </c>
      <c r="F265" s="7">
        <f>D265+E265</f>
        <v>28713144.559999999</v>
      </c>
      <c r="G265" s="7">
        <f>G259+G239+G224+G179+G87</f>
        <v>49230938.394000001</v>
      </c>
      <c r="H265" s="7">
        <f>F265-G265</f>
        <v>-20517793.834000003</v>
      </c>
      <c r="I265" s="57">
        <f>G265/F265</f>
        <v>1.7145784325755509</v>
      </c>
      <c r="J265" s="7">
        <f>J259+J239+J224+J179+J87</f>
        <v>9505.6</v>
      </c>
      <c r="K265" s="7">
        <f>K259+K239+K224+K179+K87</f>
        <v>103653.91</v>
      </c>
      <c r="L265" s="57">
        <f t="shared" si="164"/>
        <v>3.9410350811119946E-3</v>
      </c>
      <c r="M265" s="7">
        <f>K265+G265+J265</f>
        <v>49344097.903999999</v>
      </c>
      <c r="N265" s="7">
        <f>H265-K265-J265</f>
        <v>-20630953.344000004</v>
      </c>
      <c r="O265" s="57">
        <f>M265/F265</f>
        <v>1.7185194676566626</v>
      </c>
    </row>
    <row r="266" spans="1:15" s="24" customFormat="1" x14ac:dyDescent="0.25">
      <c r="A266" s="48" t="s">
        <v>32</v>
      </c>
      <c r="B266" s="154"/>
      <c r="C266" s="7">
        <f t="shared" si="165"/>
        <v>0</v>
      </c>
      <c r="D266" s="7">
        <f t="shared" si="165"/>
        <v>46533396</v>
      </c>
      <c r="E266" s="7">
        <f t="shared" si="165"/>
        <v>207322604.98000002</v>
      </c>
      <c r="F266" s="7">
        <f>D266+E266</f>
        <v>253856000.98000002</v>
      </c>
      <c r="G266" s="7">
        <f>G260+G240+G225+G180+G88</f>
        <v>112957840.51999998</v>
      </c>
      <c r="H266" s="7">
        <f>F266-G266</f>
        <v>140898160.46000004</v>
      </c>
      <c r="I266" s="57">
        <f>G266/F266</f>
        <v>0.44496817126217686</v>
      </c>
      <c r="J266" s="7">
        <f>J260+J240+J225+J180+J88</f>
        <v>106822578.13</v>
      </c>
      <c r="K266" s="7">
        <f>K260+K240+K225+K180+K88</f>
        <v>20438264.010000002</v>
      </c>
      <c r="L266" s="57">
        <f t="shared" si="164"/>
        <v>0.50131114351725026</v>
      </c>
      <c r="M266" s="7">
        <f t="shared" ref="M266:M268" si="166">K266+G266+J266</f>
        <v>240218682.65999997</v>
      </c>
      <c r="N266" s="7">
        <f t="shared" ref="N266:N268" si="167">H266-K266-J266</f>
        <v>13637318.320000038</v>
      </c>
      <c r="O266" s="57">
        <f>M266/F266</f>
        <v>0.94627931477942695</v>
      </c>
    </row>
    <row r="267" spans="1:15" s="24" customFormat="1" x14ac:dyDescent="0.25">
      <c r="A267" s="48" t="s">
        <v>53</v>
      </c>
      <c r="B267" s="154"/>
      <c r="C267" s="7">
        <f>+C181++C89</f>
        <v>0</v>
      </c>
      <c r="D267" s="7">
        <f>+D181++D89</f>
        <v>0</v>
      </c>
      <c r="E267" s="7">
        <f>+E181++E89</f>
        <v>0</v>
      </c>
      <c r="F267" s="7">
        <f>D267+E267</f>
        <v>0</v>
      </c>
      <c r="G267" s="7">
        <f>+G181++G89</f>
        <v>0</v>
      </c>
      <c r="H267" s="7">
        <f>F267-G267</f>
        <v>0</v>
      </c>
      <c r="I267" s="57" t="e">
        <f>G267/F267</f>
        <v>#DIV/0!</v>
      </c>
      <c r="J267" s="7">
        <f>+J181++J89</f>
        <v>0</v>
      </c>
      <c r="K267" s="7">
        <f>+K181++K89</f>
        <v>0</v>
      </c>
      <c r="L267" s="57" t="e">
        <f t="shared" si="164"/>
        <v>#DIV/0!</v>
      </c>
      <c r="M267" s="7">
        <f t="shared" si="166"/>
        <v>0</v>
      </c>
      <c r="N267" s="7">
        <f t="shared" si="167"/>
        <v>0</v>
      </c>
      <c r="O267" s="57" t="e">
        <f>M267/F267</f>
        <v>#DIV/0!</v>
      </c>
    </row>
    <row r="268" spans="1:15" s="24" customFormat="1" x14ac:dyDescent="0.25">
      <c r="A268" s="48" t="s">
        <v>33</v>
      </c>
      <c r="B268" s="154"/>
      <c r="C268" s="7">
        <f>C261+C241+C226+C182+C90</f>
        <v>0</v>
      </c>
      <c r="D268" s="7">
        <f>D261+D241+D226+D182+D90</f>
        <v>0</v>
      </c>
      <c r="E268" s="7">
        <f>E261+E241+E226+E182+E90</f>
        <v>355333.33</v>
      </c>
      <c r="F268" s="7">
        <f>D268+E268</f>
        <v>355333.33</v>
      </c>
      <c r="G268" s="7">
        <f>G261+G241+G226+G182+G90</f>
        <v>0</v>
      </c>
      <c r="H268" s="7">
        <f>F268-G268</f>
        <v>355333.33</v>
      </c>
      <c r="I268" s="57">
        <f>G268/F268</f>
        <v>0</v>
      </c>
      <c r="J268" s="7">
        <f>J261+J241+J226+J182+J90</f>
        <v>0</v>
      </c>
      <c r="K268" s="7">
        <f>K261+K241+K226+K182+K90</f>
        <v>0</v>
      </c>
      <c r="L268" s="57">
        <f t="shared" si="164"/>
        <v>0</v>
      </c>
      <c r="M268" s="7">
        <f t="shared" si="166"/>
        <v>0</v>
      </c>
      <c r="N268" s="7">
        <f t="shared" si="167"/>
        <v>355333.33</v>
      </c>
      <c r="O268" s="57">
        <f>M268/F268</f>
        <v>0</v>
      </c>
    </row>
    <row r="269" spans="1:15" x14ac:dyDescent="0.25">
      <c r="A269" s="68"/>
      <c r="B269" s="153"/>
      <c r="C269" s="6"/>
      <c r="D269" s="6"/>
      <c r="E269" s="6"/>
      <c r="F269" s="51"/>
      <c r="G269" s="51"/>
      <c r="H269" s="51"/>
      <c r="I269" s="50"/>
      <c r="J269" s="47"/>
      <c r="K269" s="51"/>
      <c r="L269" s="50"/>
      <c r="M269" s="51"/>
      <c r="N269" s="51"/>
      <c r="O269" s="52"/>
    </row>
    <row r="270" spans="1:15" s="24" customFormat="1" x14ac:dyDescent="0.25">
      <c r="A270" s="71" t="s">
        <v>122</v>
      </c>
      <c r="B270" s="151"/>
      <c r="C270" s="7">
        <f>SUM(C271:C274)</f>
        <v>0</v>
      </c>
      <c r="D270" s="7">
        <f>SUM(D271:D274)</f>
        <v>61068000</v>
      </c>
      <c r="E270" s="7">
        <f>SUM(E271:E274)</f>
        <v>245558260.83000004</v>
      </c>
      <c r="F270" s="7">
        <f>D270+E270</f>
        <v>306626260.83000004</v>
      </c>
      <c r="G270" s="7">
        <f>SUM(G271:G274)</f>
        <v>172616574.81399998</v>
      </c>
      <c r="H270" s="7">
        <f>F270-G270</f>
        <v>134009686.01600006</v>
      </c>
      <c r="I270" s="57">
        <f>G270/F270</f>
        <v>0.56295430908868627</v>
      </c>
      <c r="J270" s="7">
        <f>SUM(J271:J274)</f>
        <v>107629549.14999999</v>
      </c>
      <c r="K270" s="7">
        <f>SUM(K271:K274)</f>
        <v>26380136.75</v>
      </c>
      <c r="L270" s="57">
        <f t="shared" si="164"/>
        <v>0.4370456905330028</v>
      </c>
      <c r="M270" s="7">
        <f>K270+G270+J270</f>
        <v>306626260.71399999</v>
      </c>
      <c r="N270" s="7">
        <f>H270-K270-J270</f>
        <v>0.11600007116794586</v>
      </c>
      <c r="O270" s="72">
        <f>M270/F270</f>
        <v>0.99999999962168906</v>
      </c>
    </row>
    <row r="271" spans="1:15" s="24" customFormat="1" x14ac:dyDescent="0.25">
      <c r="A271" s="48" t="s">
        <v>31</v>
      </c>
      <c r="B271" s="154"/>
      <c r="C271" s="7">
        <f t="shared" ref="C271:E272" si="168">+C23+C61+C265</f>
        <v>0</v>
      </c>
      <c r="D271" s="7">
        <f t="shared" si="168"/>
        <v>11531604</v>
      </c>
      <c r="E271" s="7">
        <f t="shared" si="168"/>
        <v>18326540.559999999</v>
      </c>
      <c r="F271" s="7">
        <f>D271+E271</f>
        <v>29858144.559999999</v>
      </c>
      <c r="G271" s="7">
        <f>+G23+G61+G265</f>
        <v>50162507.193999998</v>
      </c>
      <c r="H271" s="7">
        <f>F271-G271</f>
        <v>-20304362.634</v>
      </c>
      <c r="I271" s="57">
        <f>G271/F271</f>
        <v>1.6800276083196779</v>
      </c>
      <c r="J271" s="7">
        <f>+J23+J61+J265</f>
        <v>9505.6</v>
      </c>
      <c r="K271" s="7">
        <f>+K23+K61+K265</f>
        <v>111015.97</v>
      </c>
      <c r="L271" s="57">
        <f t="shared" si="164"/>
        <v>4.0364721845931074E-3</v>
      </c>
      <c r="M271" s="7">
        <f>K271+G271+J271</f>
        <v>50283028.763999999</v>
      </c>
      <c r="N271" s="7">
        <f>H271-K271-J271</f>
        <v>-20424884.204</v>
      </c>
      <c r="O271" s="72">
        <f>M271/F271</f>
        <v>1.684064080504271</v>
      </c>
    </row>
    <row r="272" spans="1:15" s="24" customFormat="1" x14ac:dyDescent="0.25">
      <c r="A272" s="48" t="s">
        <v>32</v>
      </c>
      <c r="B272" s="154"/>
      <c r="C272" s="7">
        <f t="shared" si="168"/>
        <v>0</v>
      </c>
      <c r="D272" s="7">
        <f t="shared" si="168"/>
        <v>49536396</v>
      </c>
      <c r="E272" s="7">
        <f t="shared" si="168"/>
        <v>226876386.94000003</v>
      </c>
      <c r="F272" s="7">
        <f>D272+E272</f>
        <v>276412782.94000006</v>
      </c>
      <c r="G272" s="7">
        <f>+G24+G62+G266</f>
        <v>122454067.61999997</v>
      </c>
      <c r="H272" s="7">
        <f>F272-G272</f>
        <v>153958715.32000008</v>
      </c>
      <c r="I272" s="57">
        <f>G272/F272</f>
        <v>0.4430115941728377</v>
      </c>
      <c r="J272" s="7">
        <f>+J24+J62+J266</f>
        <v>107620043.55</v>
      </c>
      <c r="K272" s="7">
        <f>+K24+K62+K266</f>
        <v>26269120.780000001</v>
      </c>
      <c r="L272" s="57">
        <f t="shared" si="164"/>
        <v>0.48438123196011107</v>
      </c>
      <c r="M272" s="7">
        <f t="shared" ref="M272:M274" si="169">K272+G272+J272</f>
        <v>256343231.94999999</v>
      </c>
      <c r="N272" s="7">
        <f t="shared" ref="N272:N274" si="170">H272-K272-J272</f>
        <v>20069550.990000084</v>
      </c>
      <c r="O272" s="72">
        <f>M272/F272</f>
        <v>0.92739282613294882</v>
      </c>
    </row>
    <row r="273" spans="1:15" s="24" customFormat="1" x14ac:dyDescent="0.25">
      <c r="A273" s="48" t="s">
        <v>53</v>
      </c>
      <c r="B273" s="154"/>
      <c r="C273" s="7">
        <f>+C267</f>
        <v>0</v>
      </c>
      <c r="D273" s="7">
        <f>+D267</f>
        <v>0</v>
      </c>
      <c r="E273" s="7">
        <f>+E267</f>
        <v>0</v>
      </c>
      <c r="F273" s="7">
        <f>D273+E273</f>
        <v>0</v>
      </c>
      <c r="G273" s="7">
        <f>+G267</f>
        <v>0</v>
      </c>
      <c r="H273" s="7">
        <f>F273-G273</f>
        <v>0</v>
      </c>
      <c r="I273" s="57" t="e">
        <f>G273/F273</f>
        <v>#DIV/0!</v>
      </c>
      <c r="J273" s="7">
        <f>+J267</f>
        <v>0</v>
      </c>
      <c r="K273" s="7">
        <f>+K267</f>
        <v>0</v>
      </c>
      <c r="L273" s="57" t="e">
        <f t="shared" si="164"/>
        <v>#DIV/0!</v>
      </c>
      <c r="M273" s="7">
        <f t="shared" si="169"/>
        <v>0</v>
      </c>
      <c r="N273" s="7">
        <f t="shared" si="170"/>
        <v>0</v>
      </c>
      <c r="O273" s="72" t="e">
        <f>M273/F273</f>
        <v>#DIV/0!</v>
      </c>
    </row>
    <row r="274" spans="1:15" s="24" customFormat="1" x14ac:dyDescent="0.25">
      <c r="A274" s="48" t="s">
        <v>33</v>
      </c>
      <c r="B274" s="154"/>
      <c r="C274" s="7">
        <f>+C25+C63+C268</f>
        <v>0</v>
      </c>
      <c r="D274" s="7">
        <f>+D25+D63+D268</f>
        <v>0</v>
      </c>
      <c r="E274" s="7">
        <f>+E25+E63+E268</f>
        <v>355333.33</v>
      </c>
      <c r="F274" s="7">
        <f>D274+E274</f>
        <v>355333.33</v>
      </c>
      <c r="G274" s="7">
        <f>+G25+G63+G268</f>
        <v>0</v>
      </c>
      <c r="H274" s="7">
        <f>F274-G274</f>
        <v>355333.33</v>
      </c>
      <c r="I274" s="57">
        <f>G274/F274</f>
        <v>0</v>
      </c>
      <c r="J274" s="7">
        <f>+J25+J63+J268</f>
        <v>0</v>
      </c>
      <c r="K274" s="7">
        <f>+K25+K63+K268</f>
        <v>0</v>
      </c>
      <c r="L274" s="57">
        <f t="shared" si="164"/>
        <v>0</v>
      </c>
      <c r="M274" s="7">
        <f t="shared" si="169"/>
        <v>0</v>
      </c>
      <c r="N274" s="7">
        <f t="shared" si="170"/>
        <v>355333.33</v>
      </c>
      <c r="O274" s="72">
        <f>M274/F274</f>
        <v>0</v>
      </c>
    </row>
    <row r="275" spans="1:15" x14ac:dyDescent="0.25">
      <c r="A275" s="68"/>
      <c r="B275" s="153"/>
      <c r="C275" s="6"/>
      <c r="D275" s="6"/>
      <c r="E275" s="6"/>
      <c r="F275" s="51"/>
      <c r="G275" s="51"/>
      <c r="H275" s="51"/>
      <c r="I275" s="50"/>
      <c r="J275" s="47"/>
      <c r="K275" s="51"/>
      <c r="L275" s="50"/>
      <c r="M275" s="51"/>
      <c r="N275" s="51"/>
      <c r="O275" s="52"/>
    </row>
    <row r="276" spans="1:15" x14ac:dyDescent="0.25">
      <c r="A276" s="48" t="s">
        <v>123</v>
      </c>
      <c r="B276" s="153"/>
      <c r="C276" s="6"/>
      <c r="D276" s="6"/>
      <c r="E276" s="6"/>
      <c r="F276" s="51"/>
      <c r="G276" s="51"/>
      <c r="H276" s="51"/>
      <c r="I276" s="50"/>
      <c r="J276" s="47"/>
      <c r="K276" s="51"/>
      <c r="L276" s="50"/>
      <c r="M276" s="51"/>
      <c r="N276" s="51"/>
      <c r="O276" s="52"/>
    </row>
    <row r="277" spans="1:15" x14ac:dyDescent="0.25">
      <c r="A277" s="73" t="s">
        <v>124</v>
      </c>
      <c r="B277" s="156"/>
      <c r="C277" s="6"/>
      <c r="D277" s="6">
        <f>April!D277+May!D277+June!D278</f>
        <v>0</v>
      </c>
      <c r="E277" s="6">
        <f>April!E277+May!E277+June!E278</f>
        <v>0</v>
      </c>
      <c r="F277" s="6">
        <f>D277+E277</f>
        <v>0</v>
      </c>
      <c r="G277" s="6">
        <f>April!G277+May!G277+June!G278</f>
        <v>0</v>
      </c>
      <c r="H277" s="6">
        <f>F277-G277</f>
        <v>0</v>
      </c>
      <c r="I277" s="50" t="e">
        <f>G277/F277</f>
        <v>#DIV/0!</v>
      </c>
      <c r="J277" s="6">
        <f>April!J277+May!J277+June!J278</f>
        <v>0</v>
      </c>
      <c r="K277" s="6">
        <f>April!K277+May!K277+June!K278</f>
        <v>0</v>
      </c>
      <c r="L277" s="50" t="e">
        <f>(K277+J277)/F277</f>
        <v>#DIV/0!</v>
      </c>
      <c r="M277" s="6">
        <f>K277+G277+J277</f>
        <v>0</v>
      </c>
      <c r="N277" s="6">
        <f>H277-K277-J277</f>
        <v>0</v>
      </c>
      <c r="O277" s="52" t="e">
        <f>M277/F277</f>
        <v>#DIV/0!</v>
      </c>
    </row>
    <row r="278" spans="1:15" x14ac:dyDescent="0.25">
      <c r="A278" s="73" t="s">
        <v>125</v>
      </c>
      <c r="B278" s="156"/>
      <c r="C278" s="6"/>
      <c r="D278" s="6">
        <f>April!D278+May!D278+June!D279</f>
        <v>0</v>
      </c>
      <c r="E278" s="6">
        <f>April!E278+May!E278+June!E279</f>
        <v>0</v>
      </c>
      <c r="F278" s="6">
        <f t="shared" ref="F278:F279" si="171">D278+E278</f>
        <v>0</v>
      </c>
      <c r="G278" s="6">
        <f>April!G278+May!G278+June!G279</f>
        <v>0</v>
      </c>
      <c r="H278" s="6">
        <f>F278-G278</f>
        <v>0</v>
      </c>
      <c r="I278" s="50" t="e">
        <f>G278/F278</f>
        <v>#DIV/0!</v>
      </c>
      <c r="J278" s="6">
        <f>April!J278+May!J278+June!J279</f>
        <v>0</v>
      </c>
      <c r="K278" s="6">
        <f>April!K278+May!K278+June!K279</f>
        <v>0</v>
      </c>
      <c r="L278" s="50" t="e">
        <f t="shared" ref="L278:L279" si="172">(K278+J278)/F278</f>
        <v>#DIV/0!</v>
      </c>
      <c r="M278" s="6">
        <f t="shared" ref="M278:M279" si="173">K278+G278+J278</f>
        <v>0</v>
      </c>
      <c r="N278" s="6">
        <f t="shared" ref="N278:N279" si="174">H278-K278-J278</f>
        <v>0</v>
      </c>
      <c r="O278" s="52" t="e">
        <f>M278/F278</f>
        <v>#DIV/0!</v>
      </c>
    </row>
    <row r="279" spans="1:15" ht="30" x14ac:dyDescent="0.25">
      <c r="A279" s="73" t="s">
        <v>126</v>
      </c>
      <c r="B279" s="156"/>
      <c r="C279" s="6"/>
      <c r="D279" s="6">
        <f>April!D279+May!D279+June!D280</f>
        <v>0</v>
      </c>
      <c r="E279" s="6">
        <f>April!E279+May!E279+June!E280</f>
        <v>0</v>
      </c>
      <c r="F279" s="6">
        <f t="shared" si="171"/>
        <v>0</v>
      </c>
      <c r="G279" s="6">
        <f>April!G279+May!G279+June!G280</f>
        <v>0</v>
      </c>
      <c r="H279" s="6">
        <f>F279-G279</f>
        <v>0</v>
      </c>
      <c r="I279" s="50" t="e">
        <f>G279/F279</f>
        <v>#DIV/0!</v>
      </c>
      <c r="J279" s="6">
        <f>April!J279+May!J279+June!J280</f>
        <v>0</v>
      </c>
      <c r="K279" s="6">
        <f>April!K279+May!K279+June!K280</f>
        <v>0</v>
      </c>
      <c r="L279" s="50" t="e">
        <f t="shared" si="172"/>
        <v>#DIV/0!</v>
      </c>
      <c r="M279" s="6">
        <f t="shared" si="173"/>
        <v>0</v>
      </c>
      <c r="N279" s="6">
        <f t="shared" si="174"/>
        <v>0</v>
      </c>
      <c r="O279" s="52" t="e">
        <f>M279/F279</f>
        <v>#DIV/0!</v>
      </c>
    </row>
    <row r="280" spans="1:15" x14ac:dyDescent="0.25">
      <c r="A280" s="73" t="s">
        <v>131</v>
      </c>
      <c r="B280" s="156"/>
      <c r="C280" s="6"/>
      <c r="D280" s="6">
        <f>April!D280+May!D280+June!D281</f>
        <v>0</v>
      </c>
      <c r="E280" s="6">
        <f>April!E280+May!E280+June!E281</f>
        <v>0</v>
      </c>
      <c r="F280" s="6">
        <f t="shared" ref="F280" si="175">D280+E280</f>
        <v>0</v>
      </c>
      <c r="G280" s="6">
        <f>April!G280+May!G280+June!G281</f>
        <v>0</v>
      </c>
      <c r="H280" s="6">
        <f>F280-G280</f>
        <v>0</v>
      </c>
      <c r="I280" s="50" t="e">
        <f>G280/F280</f>
        <v>#DIV/0!</v>
      </c>
      <c r="J280" s="6">
        <f>April!J280+May!J280+June!J281</f>
        <v>0</v>
      </c>
      <c r="K280" s="6">
        <f>April!K280+May!K280+June!K281</f>
        <v>0</v>
      </c>
      <c r="L280" s="50" t="e">
        <f t="shared" ref="L280" si="176">(K280+J280)/F280</f>
        <v>#DIV/0!</v>
      </c>
      <c r="M280" s="6">
        <f t="shared" ref="M280" si="177">K280+G280+J280</f>
        <v>0</v>
      </c>
      <c r="N280" s="6">
        <f t="shared" ref="N280" si="178">H280-K280-J280</f>
        <v>0</v>
      </c>
      <c r="O280" s="52" t="e">
        <f>M280/F280</f>
        <v>#DIV/0!</v>
      </c>
    </row>
    <row r="281" spans="1:15" hidden="1" x14ac:dyDescent="0.25">
      <c r="A281" s="73"/>
      <c r="B281" s="153"/>
      <c r="C281" s="8"/>
      <c r="D281" s="6"/>
      <c r="E281" s="6"/>
      <c r="F281" s="9"/>
      <c r="G281" s="6"/>
      <c r="H281" s="9"/>
      <c r="I281" s="57"/>
      <c r="J281" s="74"/>
      <c r="K281" s="6"/>
      <c r="L281" s="57"/>
      <c r="M281" s="9"/>
      <c r="N281" s="9"/>
      <c r="O281" s="57"/>
    </row>
    <row r="282" spans="1:15" hidden="1" x14ac:dyDescent="0.25">
      <c r="A282" s="73"/>
      <c r="B282" s="153"/>
      <c r="C282" s="8"/>
      <c r="D282" s="6"/>
      <c r="E282" s="6"/>
      <c r="F282" s="9"/>
      <c r="G282" s="6"/>
      <c r="H282" s="9"/>
      <c r="I282" s="57"/>
      <c r="J282" s="74"/>
      <c r="K282" s="12"/>
      <c r="L282" s="57"/>
      <c r="M282" s="9"/>
      <c r="N282" s="9"/>
      <c r="O282" s="57"/>
    </row>
    <row r="283" spans="1:15" hidden="1" x14ac:dyDescent="0.25">
      <c r="A283" s="73"/>
      <c r="B283" s="153"/>
      <c r="C283" s="8"/>
      <c r="D283" s="6"/>
      <c r="E283" s="6"/>
      <c r="F283" s="9"/>
      <c r="G283" s="6"/>
      <c r="H283" s="9"/>
      <c r="I283" s="57"/>
      <c r="J283" s="74"/>
      <c r="K283" s="12"/>
      <c r="L283" s="57"/>
      <c r="M283" s="9"/>
      <c r="N283" s="9"/>
      <c r="O283" s="57"/>
    </row>
    <row r="284" spans="1:15" hidden="1" x14ac:dyDescent="0.25">
      <c r="A284" s="73"/>
      <c r="B284" s="153"/>
      <c r="C284" s="8"/>
      <c r="D284" s="6"/>
      <c r="E284" s="6"/>
      <c r="F284" s="9"/>
      <c r="G284" s="6"/>
      <c r="H284" s="9"/>
      <c r="I284" s="57"/>
      <c r="J284" s="74"/>
      <c r="K284" s="12"/>
      <c r="L284" s="57"/>
      <c r="M284" s="9"/>
      <c r="N284" s="9"/>
      <c r="O284" s="57"/>
    </row>
    <row r="285" spans="1:15" hidden="1" x14ac:dyDescent="0.25">
      <c r="A285" s="73"/>
      <c r="B285" s="153"/>
      <c r="C285" s="8"/>
      <c r="D285" s="6"/>
      <c r="E285" s="6"/>
      <c r="F285" s="9"/>
      <c r="G285" s="6"/>
      <c r="H285" s="9"/>
      <c r="I285" s="57"/>
      <c r="J285" s="74"/>
      <c r="K285" s="12"/>
      <c r="L285" s="57"/>
      <c r="M285" s="9"/>
      <c r="N285" s="9"/>
      <c r="O285" s="57"/>
    </row>
    <row r="286" spans="1:15" hidden="1" x14ac:dyDescent="0.25">
      <c r="A286" s="73"/>
      <c r="B286" s="153"/>
      <c r="C286" s="8"/>
      <c r="D286" s="6"/>
      <c r="E286" s="6"/>
      <c r="F286" s="9"/>
      <c r="G286" s="6"/>
      <c r="H286" s="9"/>
      <c r="I286" s="57"/>
      <c r="J286" s="74"/>
      <c r="K286" s="51"/>
      <c r="L286" s="57"/>
      <c r="M286" s="9"/>
      <c r="N286" s="9"/>
      <c r="O286" s="57"/>
    </row>
    <row r="287" spans="1:15" hidden="1" x14ac:dyDescent="0.25">
      <c r="A287" s="73"/>
      <c r="B287" s="153"/>
      <c r="C287" s="8"/>
      <c r="D287" s="6"/>
      <c r="E287" s="6"/>
      <c r="F287" s="9"/>
      <c r="G287" s="51"/>
      <c r="H287" s="9"/>
      <c r="I287" s="57"/>
      <c r="J287" s="74"/>
      <c r="K287" s="6"/>
      <c r="L287" s="57"/>
      <c r="M287" s="9"/>
      <c r="N287" s="9"/>
      <c r="O287" s="57"/>
    </row>
    <row r="288" spans="1:15" hidden="1" x14ac:dyDescent="0.25">
      <c r="A288" s="73"/>
      <c r="B288" s="153"/>
      <c r="C288" s="8"/>
      <c r="D288" s="6"/>
      <c r="E288" s="6"/>
      <c r="F288" s="9"/>
      <c r="G288" s="51"/>
      <c r="H288" s="9"/>
      <c r="I288" s="57"/>
      <c r="J288" s="74"/>
      <c r="K288" s="6"/>
      <c r="L288" s="57"/>
      <c r="M288" s="9"/>
      <c r="N288" s="9"/>
      <c r="O288" s="57"/>
    </row>
    <row r="289" spans="1:15" hidden="1" x14ac:dyDescent="0.25">
      <c r="A289" s="73"/>
      <c r="B289" s="153"/>
      <c r="C289" s="8"/>
      <c r="D289" s="6"/>
      <c r="E289" s="6"/>
      <c r="F289" s="9"/>
      <c r="G289" s="51"/>
      <c r="H289" s="9"/>
      <c r="I289" s="57"/>
      <c r="J289" s="74"/>
      <c r="K289" s="6"/>
      <c r="L289" s="57"/>
      <c r="M289" s="9"/>
      <c r="N289" s="9"/>
      <c r="O289" s="57"/>
    </row>
    <row r="290" spans="1:15" hidden="1" x14ac:dyDescent="0.25">
      <c r="A290" s="73"/>
      <c r="B290" s="153"/>
      <c r="C290" s="8"/>
      <c r="D290" s="6"/>
      <c r="E290" s="6"/>
      <c r="F290" s="9"/>
      <c r="G290" s="51"/>
      <c r="H290" s="9"/>
      <c r="I290" s="57"/>
      <c r="J290" s="74"/>
      <c r="K290" s="6"/>
      <c r="L290" s="57"/>
      <c r="M290" s="9"/>
      <c r="N290" s="9"/>
      <c r="O290" s="57"/>
    </row>
    <row r="291" spans="1:15" hidden="1" x14ac:dyDescent="0.25">
      <c r="A291" s="73"/>
      <c r="B291" s="153"/>
      <c r="C291" s="8"/>
      <c r="D291" s="6"/>
      <c r="E291" s="6"/>
      <c r="F291" s="9"/>
      <c r="G291" s="51"/>
      <c r="H291" s="9"/>
      <c r="I291" s="57"/>
      <c r="J291" s="74"/>
      <c r="K291" s="6"/>
      <c r="L291" s="57"/>
      <c r="M291" s="9"/>
      <c r="N291" s="9"/>
      <c r="O291" s="57"/>
    </row>
    <row r="292" spans="1:15" hidden="1" x14ac:dyDescent="0.25">
      <c r="A292" s="73"/>
      <c r="B292" s="153"/>
      <c r="C292" s="8"/>
      <c r="D292" s="6"/>
      <c r="E292" s="6"/>
      <c r="F292" s="9"/>
      <c r="G292" s="6"/>
      <c r="H292" s="9"/>
      <c r="I292" s="57"/>
      <c r="J292" s="74"/>
      <c r="K292" s="6"/>
      <c r="L292" s="57"/>
      <c r="M292" s="9"/>
      <c r="N292" s="9"/>
      <c r="O292" s="57"/>
    </row>
    <row r="293" spans="1:15" hidden="1" x14ac:dyDescent="0.25">
      <c r="A293" s="73"/>
      <c r="B293" s="153"/>
      <c r="C293" s="8"/>
      <c r="D293" s="6"/>
      <c r="E293" s="6"/>
      <c r="F293" s="9"/>
      <c r="G293" s="6"/>
      <c r="H293" s="9"/>
      <c r="I293" s="57"/>
      <c r="J293" s="74"/>
      <c r="K293" s="6"/>
      <c r="L293" s="57"/>
      <c r="M293" s="9"/>
      <c r="N293" s="9"/>
      <c r="O293" s="57"/>
    </row>
    <row r="294" spans="1:15" hidden="1" x14ac:dyDescent="0.25">
      <c r="A294" s="73"/>
      <c r="B294" s="153"/>
      <c r="C294" s="8"/>
      <c r="D294" s="6"/>
      <c r="E294" s="6"/>
      <c r="F294" s="9"/>
      <c r="G294" s="6"/>
      <c r="H294" s="9"/>
      <c r="I294" s="57"/>
      <c r="J294" s="74"/>
      <c r="K294" s="6"/>
      <c r="L294" s="57"/>
      <c r="M294" s="9"/>
      <c r="N294" s="9"/>
      <c r="O294" s="57"/>
    </row>
    <row r="295" spans="1:15" hidden="1" x14ac:dyDescent="0.25">
      <c r="A295" s="73"/>
      <c r="B295" s="153"/>
      <c r="C295" s="8"/>
      <c r="D295" s="6"/>
      <c r="E295" s="6"/>
      <c r="F295" s="9"/>
      <c r="G295" s="6"/>
      <c r="H295" s="9"/>
      <c r="I295" s="57"/>
      <c r="J295" s="74"/>
      <c r="K295" s="6"/>
      <c r="L295" s="57"/>
      <c r="M295" s="9"/>
      <c r="N295" s="9"/>
      <c r="O295" s="57"/>
    </row>
    <row r="296" spans="1:15" hidden="1" x14ac:dyDescent="0.25">
      <c r="A296" s="73"/>
      <c r="B296" s="153"/>
      <c r="C296" s="8"/>
      <c r="D296" s="6"/>
      <c r="E296" s="6"/>
      <c r="F296" s="9"/>
      <c r="G296" s="6"/>
      <c r="H296" s="9"/>
      <c r="I296" s="57"/>
      <c r="J296" s="74"/>
      <c r="K296" s="6"/>
      <c r="L296" s="57"/>
      <c r="M296" s="9"/>
      <c r="N296" s="9"/>
      <c r="O296" s="57"/>
    </row>
    <row r="297" spans="1:15" hidden="1" x14ac:dyDescent="0.25">
      <c r="A297" s="73"/>
      <c r="B297" s="153"/>
      <c r="C297" s="8"/>
      <c r="D297" s="6"/>
      <c r="E297" s="6"/>
      <c r="F297" s="9"/>
      <c r="G297" s="6"/>
      <c r="H297" s="9"/>
      <c r="I297" s="57"/>
      <c r="J297" s="74"/>
      <c r="K297" s="6"/>
      <c r="L297" s="57"/>
      <c r="M297" s="9"/>
      <c r="N297" s="9"/>
      <c r="O297" s="57"/>
    </row>
    <row r="298" spans="1:15" hidden="1" x14ac:dyDescent="0.25">
      <c r="A298" s="73"/>
      <c r="B298" s="153"/>
      <c r="C298" s="8"/>
      <c r="D298" s="6"/>
      <c r="E298" s="6"/>
      <c r="F298" s="9"/>
      <c r="G298" s="6"/>
      <c r="H298" s="9"/>
      <c r="I298" s="57"/>
      <c r="J298" s="74"/>
      <c r="K298" s="6"/>
      <c r="L298" s="57"/>
      <c r="M298" s="9"/>
      <c r="N298" s="9"/>
      <c r="O298" s="57"/>
    </row>
    <row r="299" spans="1:15" hidden="1" x14ac:dyDescent="0.25">
      <c r="A299" s="73"/>
      <c r="B299" s="153"/>
      <c r="C299" s="8"/>
      <c r="D299" s="6"/>
      <c r="E299" s="6"/>
      <c r="F299" s="9"/>
      <c r="G299" s="6"/>
      <c r="H299" s="9"/>
      <c r="I299" s="57"/>
      <c r="J299" s="74"/>
      <c r="K299" s="6"/>
      <c r="L299" s="57"/>
      <c r="M299" s="9"/>
      <c r="N299" s="9"/>
      <c r="O299" s="57"/>
    </row>
    <row r="300" spans="1:15" hidden="1" x14ac:dyDescent="0.25">
      <c r="A300" s="73"/>
      <c r="B300" s="153"/>
      <c r="C300" s="8"/>
      <c r="D300" s="6"/>
      <c r="E300" s="6"/>
      <c r="F300" s="9"/>
      <c r="G300" s="6"/>
      <c r="H300" s="9"/>
      <c r="I300" s="57"/>
      <c r="J300" s="74"/>
      <c r="K300" s="6"/>
      <c r="L300" s="57"/>
      <c r="M300" s="9"/>
      <c r="N300" s="9"/>
      <c r="O300" s="57"/>
    </row>
    <row r="301" spans="1:15" hidden="1" x14ac:dyDescent="0.25">
      <c r="A301" s="73"/>
      <c r="B301" s="153"/>
      <c r="C301" s="8"/>
      <c r="D301" s="6"/>
      <c r="E301" s="6"/>
      <c r="F301" s="9"/>
      <c r="G301" s="6"/>
      <c r="H301" s="9"/>
      <c r="I301" s="57"/>
      <c r="J301" s="74"/>
      <c r="K301" s="6"/>
      <c r="L301" s="57"/>
      <c r="M301" s="9"/>
      <c r="N301" s="9"/>
      <c r="O301" s="57"/>
    </row>
    <row r="302" spans="1:15" hidden="1" x14ac:dyDescent="0.25">
      <c r="A302" s="73"/>
      <c r="B302" s="153"/>
      <c r="C302" s="8"/>
      <c r="D302" s="6"/>
      <c r="E302" s="6"/>
      <c r="F302" s="9"/>
      <c r="G302" s="6"/>
      <c r="H302" s="9"/>
      <c r="I302" s="57"/>
      <c r="J302" s="74"/>
      <c r="K302" s="6"/>
      <c r="L302" s="57"/>
      <c r="M302" s="9"/>
      <c r="N302" s="9"/>
      <c r="O302" s="57"/>
    </row>
    <row r="303" spans="1:15" hidden="1" x14ac:dyDescent="0.25">
      <c r="A303" s="73"/>
      <c r="B303" s="153"/>
      <c r="C303" s="8"/>
      <c r="D303" s="6"/>
      <c r="E303" s="6"/>
      <c r="F303" s="9"/>
      <c r="G303" s="6"/>
      <c r="H303" s="9"/>
      <c r="I303" s="57"/>
      <c r="J303" s="74"/>
      <c r="K303" s="6"/>
      <c r="L303" s="57"/>
      <c r="M303" s="9"/>
      <c r="N303" s="9"/>
      <c r="O303" s="57"/>
    </row>
    <row r="304" spans="1:15" hidden="1" x14ac:dyDescent="0.25">
      <c r="A304" s="73"/>
      <c r="B304" s="153"/>
      <c r="C304" s="8"/>
      <c r="D304" s="6"/>
      <c r="E304" s="6"/>
      <c r="F304" s="9"/>
      <c r="G304" s="6"/>
      <c r="H304" s="9"/>
      <c r="I304" s="57"/>
      <c r="J304" s="74"/>
      <c r="K304" s="6"/>
      <c r="L304" s="57"/>
      <c r="M304" s="9"/>
      <c r="N304" s="9"/>
      <c r="O304" s="57"/>
    </row>
    <row r="305" spans="1:15" hidden="1" x14ac:dyDescent="0.25">
      <c r="A305" s="73"/>
      <c r="B305" s="153"/>
      <c r="C305" s="8"/>
      <c r="D305" s="6"/>
      <c r="E305" s="6"/>
      <c r="F305" s="9"/>
      <c r="G305" s="6"/>
      <c r="H305" s="9"/>
      <c r="I305" s="57"/>
      <c r="J305" s="74"/>
      <c r="K305" s="6"/>
      <c r="L305" s="57"/>
      <c r="M305" s="9"/>
      <c r="N305" s="9"/>
      <c r="O305" s="57"/>
    </row>
    <row r="306" spans="1:15" hidden="1" x14ac:dyDescent="0.25">
      <c r="A306" s="73"/>
      <c r="B306" s="153"/>
      <c r="C306" s="8"/>
      <c r="D306" s="6"/>
      <c r="E306" s="6"/>
      <c r="F306" s="9"/>
      <c r="G306" s="6"/>
      <c r="H306" s="9"/>
      <c r="I306" s="57"/>
      <c r="J306" s="74"/>
      <c r="K306" s="6"/>
      <c r="L306" s="57"/>
      <c r="M306" s="9"/>
      <c r="N306" s="9"/>
      <c r="O306" s="57"/>
    </row>
    <row r="307" spans="1:15" hidden="1" x14ac:dyDescent="0.25">
      <c r="A307" s="73"/>
      <c r="B307" s="153"/>
      <c r="C307" s="8"/>
      <c r="D307" s="6"/>
      <c r="E307" s="6"/>
      <c r="F307" s="9"/>
      <c r="G307" s="6"/>
      <c r="H307" s="9"/>
      <c r="I307" s="57"/>
      <c r="J307" s="74"/>
      <c r="K307" s="6"/>
      <c r="L307" s="57"/>
      <c r="M307" s="9"/>
      <c r="N307" s="9"/>
      <c r="O307" s="57"/>
    </row>
    <row r="308" spans="1:15" hidden="1" x14ac:dyDescent="0.25">
      <c r="A308" s="73"/>
      <c r="B308" s="153"/>
      <c r="C308" s="8"/>
      <c r="D308" s="6"/>
      <c r="E308" s="6"/>
      <c r="F308" s="9"/>
      <c r="G308" s="6"/>
      <c r="H308" s="9"/>
      <c r="I308" s="57"/>
      <c r="J308" s="74"/>
      <c r="K308" s="6"/>
      <c r="L308" s="57"/>
      <c r="M308" s="9"/>
      <c r="N308" s="9"/>
      <c r="O308" s="57"/>
    </row>
    <row r="309" spans="1:15" hidden="1" x14ac:dyDescent="0.25">
      <c r="A309" s="73"/>
      <c r="B309" s="153"/>
      <c r="C309" s="8"/>
      <c r="D309" s="6"/>
      <c r="E309" s="6"/>
      <c r="F309" s="9"/>
      <c r="G309" s="6"/>
      <c r="H309" s="9"/>
      <c r="I309" s="57"/>
      <c r="J309" s="74"/>
      <c r="K309" s="6"/>
      <c r="L309" s="57"/>
      <c r="M309" s="9"/>
      <c r="N309" s="9"/>
      <c r="O309" s="57"/>
    </row>
    <row r="310" spans="1:15" hidden="1" x14ac:dyDescent="0.25">
      <c r="A310" s="73"/>
      <c r="B310" s="153"/>
      <c r="C310" s="8"/>
      <c r="D310" s="6"/>
      <c r="E310" s="6"/>
      <c r="F310" s="9"/>
      <c r="G310" s="6"/>
      <c r="H310" s="9"/>
      <c r="I310" s="57"/>
      <c r="J310" s="74"/>
      <c r="K310" s="6"/>
      <c r="L310" s="57"/>
      <c r="M310" s="9"/>
      <c r="N310" s="9"/>
      <c r="O310" s="57"/>
    </row>
    <row r="311" spans="1:15" hidden="1" x14ac:dyDescent="0.25">
      <c r="A311" s="73"/>
      <c r="B311" s="153"/>
      <c r="C311" s="8"/>
      <c r="D311" s="6"/>
      <c r="E311" s="6"/>
      <c r="F311" s="9"/>
      <c r="G311" s="6"/>
      <c r="H311" s="9"/>
      <c r="I311" s="57"/>
      <c r="J311" s="74"/>
      <c r="K311" s="6"/>
      <c r="L311" s="57"/>
      <c r="M311" s="9"/>
      <c r="N311" s="9"/>
      <c r="O311" s="57"/>
    </row>
    <row r="312" spans="1:15" hidden="1" x14ac:dyDescent="0.25">
      <c r="A312" s="73"/>
      <c r="B312" s="153"/>
      <c r="C312" s="8"/>
      <c r="D312" s="6"/>
      <c r="E312" s="6"/>
      <c r="F312" s="9"/>
      <c r="G312" s="6"/>
      <c r="H312" s="9"/>
      <c r="I312" s="57"/>
      <c r="J312" s="74"/>
      <c r="K312" s="6"/>
      <c r="L312" s="57"/>
      <c r="M312" s="9"/>
      <c r="N312" s="9"/>
      <c r="O312" s="57"/>
    </row>
    <row r="313" spans="1:15" hidden="1" x14ac:dyDescent="0.25">
      <c r="A313" s="73"/>
      <c r="B313" s="153"/>
      <c r="C313" s="8"/>
      <c r="D313" s="6"/>
      <c r="E313" s="6"/>
      <c r="F313" s="9"/>
      <c r="G313" s="6"/>
      <c r="H313" s="9"/>
      <c r="I313" s="57"/>
      <c r="J313" s="74"/>
      <c r="K313" s="6"/>
      <c r="L313" s="57"/>
      <c r="M313" s="9"/>
      <c r="N313" s="9"/>
      <c r="O313" s="57"/>
    </row>
    <row r="314" spans="1:15" hidden="1" x14ac:dyDescent="0.25">
      <c r="A314" s="73"/>
      <c r="B314" s="153"/>
      <c r="C314" s="8"/>
      <c r="D314" s="6"/>
      <c r="E314" s="6"/>
      <c r="F314" s="9"/>
      <c r="G314" s="6"/>
      <c r="H314" s="9"/>
      <c r="I314" s="57"/>
      <c r="J314" s="74"/>
      <c r="K314" s="6"/>
      <c r="L314" s="57"/>
      <c r="M314" s="9"/>
      <c r="N314" s="9"/>
      <c r="O314" s="57"/>
    </row>
    <row r="315" spans="1:15" hidden="1" x14ac:dyDescent="0.25">
      <c r="A315" s="73"/>
      <c r="B315" s="153"/>
      <c r="C315" s="8"/>
      <c r="D315" s="6"/>
      <c r="E315" s="6"/>
      <c r="F315" s="9"/>
      <c r="G315" s="6"/>
      <c r="H315" s="9"/>
      <c r="I315" s="57"/>
      <c r="J315" s="74"/>
      <c r="K315" s="6"/>
      <c r="L315" s="57"/>
      <c r="M315" s="9"/>
      <c r="N315" s="9"/>
      <c r="O315" s="57"/>
    </row>
    <row r="316" spans="1:15" hidden="1" x14ac:dyDescent="0.25">
      <c r="A316" s="73"/>
      <c r="B316" s="153"/>
      <c r="C316" s="8"/>
      <c r="D316" s="6"/>
      <c r="E316" s="6"/>
      <c r="F316" s="9"/>
      <c r="G316" s="6"/>
      <c r="H316" s="9"/>
      <c r="I316" s="57"/>
      <c r="J316" s="74"/>
      <c r="K316" s="6"/>
      <c r="L316" s="57"/>
      <c r="M316" s="9"/>
      <c r="N316" s="9"/>
      <c r="O316" s="57"/>
    </row>
    <row r="317" spans="1:15" hidden="1" x14ac:dyDescent="0.25">
      <c r="A317" s="73"/>
      <c r="B317" s="153"/>
      <c r="C317" s="8"/>
      <c r="D317" s="6"/>
      <c r="E317" s="6"/>
      <c r="F317" s="9"/>
      <c r="G317" s="6"/>
      <c r="H317" s="9"/>
      <c r="I317" s="57"/>
      <c r="J317" s="74"/>
      <c r="K317" s="6"/>
      <c r="L317" s="57"/>
      <c r="M317" s="9"/>
      <c r="N317" s="9"/>
      <c r="O317" s="57"/>
    </row>
    <row r="318" spans="1:15" hidden="1" x14ac:dyDescent="0.25">
      <c r="A318" s="73"/>
      <c r="B318" s="153"/>
      <c r="C318" s="8"/>
      <c r="D318" s="6"/>
      <c r="E318" s="6"/>
      <c r="F318" s="9"/>
      <c r="G318" s="6"/>
      <c r="H318" s="9"/>
      <c r="I318" s="57"/>
      <c r="J318" s="74"/>
      <c r="K318" s="6"/>
      <c r="L318" s="57"/>
      <c r="M318" s="9"/>
      <c r="N318" s="9"/>
      <c r="O318" s="57"/>
    </row>
    <row r="319" spans="1:15" hidden="1" x14ac:dyDescent="0.25">
      <c r="A319" s="73"/>
      <c r="B319" s="153"/>
      <c r="C319" s="8"/>
      <c r="D319" s="6"/>
      <c r="E319" s="6"/>
      <c r="F319" s="9"/>
      <c r="G319" s="6"/>
      <c r="H319" s="9"/>
      <c r="I319" s="57"/>
      <c r="J319" s="74"/>
      <c r="K319" s="6"/>
      <c r="L319" s="57"/>
      <c r="M319" s="9"/>
      <c r="N319" s="9"/>
      <c r="O319" s="57"/>
    </row>
    <row r="320" spans="1:15" hidden="1" x14ac:dyDescent="0.25">
      <c r="A320" s="73"/>
      <c r="B320" s="153"/>
      <c r="C320" s="8"/>
      <c r="D320" s="6"/>
      <c r="E320" s="6"/>
      <c r="F320" s="9"/>
      <c r="G320" s="6"/>
      <c r="H320" s="9"/>
      <c r="I320" s="57"/>
      <c r="J320" s="74"/>
      <c r="K320" s="6"/>
      <c r="L320" s="57"/>
      <c r="M320" s="9"/>
      <c r="N320" s="9"/>
      <c r="O320" s="57"/>
    </row>
    <row r="321" spans="1:15" hidden="1" x14ac:dyDescent="0.25">
      <c r="A321" s="73"/>
      <c r="B321" s="153"/>
      <c r="C321" s="8"/>
      <c r="D321" s="6"/>
      <c r="E321" s="6"/>
      <c r="F321" s="9"/>
      <c r="G321" s="6"/>
      <c r="H321" s="9"/>
      <c r="I321" s="57"/>
      <c r="J321" s="74"/>
      <c r="K321" s="6"/>
      <c r="L321" s="57"/>
      <c r="M321" s="9"/>
      <c r="N321" s="9"/>
      <c r="O321" s="57"/>
    </row>
    <row r="322" spans="1:15" hidden="1" x14ac:dyDescent="0.25">
      <c r="A322" s="73"/>
      <c r="B322" s="153"/>
      <c r="C322" s="8"/>
      <c r="D322" s="6"/>
      <c r="E322" s="6"/>
      <c r="F322" s="9"/>
      <c r="G322" s="6"/>
      <c r="H322" s="9"/>
      <c r="I322" s="57"/>
      <c r="J322" s="74"/>
      <c r="K322" s="6"/>
      <c r="L322" s="57"/>
      <c r="M322" s="9"/>
      <c r="N322" s="9"/>
      <c r="O322" s="57"/>
    </row>
    <row r="323" spans="1:15" hidden="1" x14ac:dyDescent="0.25">
      <c r="A323" s="73"/>
      <c r="B323" s="153"/>
      <c r="C323" s="8"/>
      <c r="D323" s="6"/>
      <c r="E323" s="6"/>
      <c r="F323" s="9"/>
      <c r="G323" s="6"/>
      <c r="H323" s="9"/>
      <c r="I323" s="57"/>
      <c r="J323" s="74"/>
      <c r="K323" s="6"/>
      <c r="L323" s="57"/>
      <c r="M323" s="9"/>
      <c r="N323" s="9"/>
      <c r="O323" s="57"/>
    </row>
    <row r="324" spans="1:15" hidden="1" x14ac:dyDescent="0.25">
      <c r="A324" s="73"/>
      <c r="B324" s="153"/>
      <c r="C324" s="8"/>
      <c r="D324" s="6"/>
      <c r="E324" s="6"/>
      <c r="F324" s="9"/>
      <c r="G324" s="6"/>
      <c r="H324" s="9"/>
      <c r="I324" s="57"/>
      <c r="J324" s="74"/>
      <c r="K324" s="6"/>
      <c r="L324" s="57"/>
      <c r="M324" s="9"/>
      <c r="N324" s="9"/>
      <c r="O324" s="57"/>
    </row>
    <row r="325" spans="1:15" hidden="1" x14ac:dyDescent="0.25">
      <c r="A325" s="73"/>
      <c r="B325" s="153"/>
      <c r="C325" s="8"/>
      <c r="D325" s="6"/>
      <c r="E325" s="6"/>
      <c r="F325" s="9"/>
      <c r="G325" s="6"/>
      <c r="H325" s="9"/>
      <c r="I325" s="57"/>
      <c r="J325" s="74"/>
      <c r="K325" s="6"/>
      <c r="L325" s="57"/>
      <c r="M325" s="9"/>
      <c r="N325" s="9"/>
      <c r="O325" s="57"/>
    </row>
    <row r="326" spans="1:15" hidden="1" x14ac:dyDescent="0.25">
      <c r="A326" s="73"/>
      <c r="B326" s="153"/>
      <c r="C326" s="8"/>
      <c r="D326" s="6"/>
      <c r="E326" s="6"/>
      <c r="F326" s="9"/>
      <c r="G326" s="6"/>
      <c r="H326" s="9"/>
      <c r="I326" s="57"/>
      <c r="J326" s="74"/>
      <c r="K326" s="6"/>
      <c r="L326" s="57"/>
      <c r="M326" s="9"/>
      <c r="N326" s="9"/>
      <c r="O326" s="57"/>
    </row>
    <row r="327" spans="1:15" hidden="1" x14ac:dyDescent="0.25">
      <c r="A327" s="73"/>
      <c r="B327" s="153"/>
      <c r="C327" s="8"/>
      <c r="D327" s="6"/>
      <c r="E327" s="6"/>
      <c r="F327" s="9"/>
      <c r="G327" s="6"/>
      <c r="H327" s="9"/>
      <c r="I327" s="57"/>
      <c r="J327" s="74"/>
      <c r="K327" s="6"/>
      <c r="L327" s="57"/>
      <c r="M327" s="9"/>
      <c r="N327" s="9"/>
      <c r="O327" s="57"/>
    </row>
    <row r="328" spans="1:15" hidden="1" x14ac:dyDescent="0.25">
      <c r="A328" s="73"/>
      <c r="B328" s="153"/>
      <c r="C328" s="8"/>
      <c r="D328" s="6"/>
      <c r="E328" s="6"/>
      <c r="F328" s="9"/>
      <c r="G328" s="6"/>
      <c r="H328" s="9"/>
      <c r="I328" s="57"/>
      <c r="J328" s="74"/>
      <c r="K328" s="6"/>
      <c r="L328" s="57"/>
      <c r="M328" s="9"/>
      <c r="N328" s="9"/>
      <c r="O328" s="57"/>
    </row>
    <row r="329" spans="1:15" hidden="1" x14ac:dyDescent="0.25">
      <c r="A329" s="73"/>
      <c r="B329" s="153"/>
      <c r="C329" s="8"/>
      <c r="D329" s="6"/>
      <c r="E329" s="6"/>
      <c r="F329" s="9"/>
      <c r="G329" s="6"/>
      <c r="H329" s="9"/>
      <c r="I329" s="57"/>
      <c r="J329" s="74"/>
      <c r="K329" s="6"/>
      <c r="L329" s="57"/>
      <c r="M329" s="9"/>
      <c r="N329" s="9"/>
      <c r="O329" s="57"/>
    </row>
    <row r="330" spans="1:15" hidden="1" x14ac:dyDescent="0.25">
      <c r="A330" s="73"/>
      <c r="B330" s="153"/>
      <c r="C330" s="8"/>
      <c r="D330" s="6"/>
      <c r="E330" s="6"/>
      <c r="F330" s="9"/>
      <c r="G330" s="6"/>
      <c r="H330" s="9"/>
      <c r="I330" s="57"/>
      <c r="J330" s="74"/>
      <c r="K330" s="6"/>
      <c r="L330" s="57"/>
      <c r="M330" s="9"/>
      <c r="N330" s="9"/>
      <c r="O330" s="57"/>
    </row>
    <row r="331" spans="1:15" hidden="1" x14ac:dyDescent="0.25">
      <c r="A331" s="73"/>
      <c r="B331" s="153"/>
      <c r="C331" s="8"/>
      <c r="D331" s="6"/>
      <c r="E331" s="6"/>
      <c r="F331" s="9"/>
      <c r="G331" s="6"/>
      <c r="H331" s="9"/>
      <c r="I331" s="57"/>
      <c r="J331" s="74"/>
      <c r="K331" s="6"/>
      <c r="L331" s="57"/>
      <c r="M331" s="9"/>
      <c r="N331" s="9"/>
      <c r="O331" s="57"/>
    </row>
    <row r="332" spans="1:15" hidden="1" x14ac:dyDescent="0.25">
      <c r="A332" s="73"/>
      <c r="B332" s="153"/>
      <c r="C332" s="8"/>
      <c r="D332" s="6"/>
      <c r="E332" s="6"/>
      <c r="F332" s="9"/>
      <c r="G332" s="6"/>
      <c r="H332" s="9"/>
      <c r="I332" s="57"/>
      <c r="J332" s="74"/>
      <c r="K332" s="6"/>
      <c r="L332" s="57"/>
      <c r="M332" s="9"/>
      <c r="N332" s="9"/>
      <c r="O332" s="57"/>
    </row>
    <row r="333" spans="1:15" hidden="1" x14ac:dyDescent="0.25">
      <c r="A333" s="73"/>
      <c r="B333" s="153"/>
      <c r="C333" s="8"/>
      <c r="D333" s="6"/>
      <c r="E333" s="6"/>
      <c r="F333" s="9"/>
      <c r="G333" s="6"/>
      <c r="H333" s="9"/>
      <c r="I333" s="57"/>
      <c r="J333" s="74"/>
      <c r="K333" s="6"/>
      <c r="L333" s="57"/>
      <c r="M333" s="9"/>
      <c r="N333" s="9"/>
      <c r="O333" s="57"/>
    </row>
    <row r="334" spans="1:15" hidden="1" x14ac:dyDescent="0.25">
      <c r="A334" s="73"/>
      <c r="B334" s="153"/>
      <c r="C334" s="8"/>
      <c r="D334" s="6"/>
      <c r="E334" s="6"/>
      <c r="F334" s="9"/>
      <c r="G334" s="6"/>
      <c r="H334" s="9"/>
      <c r="I334" s="57"/>
      <c r="J334" s="74"/>
      <c r="K334" s="6"/>
      <c r="L334" s="57"/>
      <c r="M334" s="9"/>
      <c r="N334" s="9"/>
      <c r="O334" s="57"/>
    </row>
    <row r="335" spans="1:15" hidden="1" x14ac:dyDescent="0.25">
      <c r="A335" s="73"/>
      <c r="B335" s="153"/>
      <c r="C335" s="8"/>
      <c r="D335" s="6"/>
      <c r="E335" s="6"/>
      <c r="F335" s="9"/>
      <c r="G335" s="6"/>
      <c r="H335" s="9"/>
      <c r="I335" s="57"/>
      <c r="J335" s="74"/>
      <c r="K335" s="6"/>
      <c r="L335" s="57"/>
      <c r="M335" s="9"/>
      <c r="N335" s="9"/>
      <c r="O335" s="57"/>
    </row>
    <row r="336" spans="1:15" hidden="1" x14ac:dyDescent="0.25">
      <c r="A336" s="73"/>
      <c r="B336" s="153"/>
      <c r="C336" s="8"/>
      <c r="D336" s="6"/>
      <c r="E336" s="6"/>
      <c r="F336" s="9"/>
      <c r="G336" s="6"/>
      <c r="H336" s="9"/>
      <c r="I336" s="57"/>
      <c r="J336" s="74"/>
      <c r="K336" s="6"/>
      <c r="L336" s="57"/>
      <c r="M336" s="9"/>
      <c r="N336" s="9"/>
      <c r="O336" s="57"/>
    </row>
    <row r="337" spans="1:15" hidden="1" x14ac:dyDescent="0.25">
      <c r="A337" s="73"/>
      <c r="B337" s="153"/>
      <c r="C337" s="8"/>
      <c r="D337" s="6"/>
      <c r="E337" s="6"/>
      <c r="F337" s="9"/>
      <c r="G337" s="6"/>
      <c r="H337" s="9"/>
      <c r="I337" s="57"/>
      <c r="J337" s="74"/>
      <c r="K337" s="6"/>
      <c r="L337" s="57"/>
      <c r="M337" s="9"/>
      <c r="N337" s="9"/>
      <c r="O337" s="57"/>
    </row>
    <row r="338" spans="1:15" hidden="1" x14ac:dyDescent="0.25">
      <c r="A338" s="73"/>
      <c r="B338" s="153"/>
      <c r="C338" s="8"/>
      <c r="D338" s="6"/>
      <c r="E338" s="6"/>
      <c r="F338" s="9"/>
      <c r="G338" s="6"/>
      <c r="H338" s="9"/>
      <c r="I338" s="57"/>
      <c r="J338" s="74"/>
      <c r="K338" s="6"/>
      <c r="L338" s="57"/>
      <c r="M338" s="9"/>
      <c r="N338" s="9"/>
      <c r="O338" s="57"/>
    </row>
    <row r="339" spans="1:15" hidden="1" x14ac:dyDescent="0.25">
      <c r="A339" s="73"/>
      <c r="B339" s="153"/>
      <c r="C339" s="8"/>
      <c r="D339" s="6"/>
      <c r="E339" s="6"/>
      <c r="F339" s="9"/>
      <c r="G339" s="6"/>
      <c r="H339" s="9"/>
      <c r="I339" s="57"/>
      <c r="J339" s="74"/>
      <c r="K339" s="6"/>
      <c r="L339" s="57"/>
      <c r="M339" s="9"/>
      <c r="N339" s="9"/>
      <c r="O339" s="57"/>
    </row>
    <row r="340" spans="1:15" x14ac:dyDescent="0.25">
      <c r="A340" s="73"/>
      <c r="B340" s="153"/>
      <c r="C340" s="8"/>
      <c r="D340" s="6"/>
      <c r="E340" s="6"/>
      <c r="F340" s="9"/>
      <c r="G340" s="6"/>
      <c r="H340" s="9"/>
      <c r="I340" s="57"/>
      <c r="J340" s="74"/>
      <c r="K340" s="6"/>
      <c r="L340" s="57"/>
      <c r="M340" s="9"/>
      <c r="N340" s="9"/>
      <c r="O340" s="57"/>
    </row>
    <row r="341" spans="1:15" x14ac:dyDescent="0.25">
      <c r="A341" s="73"/>
      <c r="B341" s="153"/>
      <c r="C341" s="8"/>
      <c r="D341" s="6"/>
      <c r="E341" s="6"/>
      <c r="F341" s="9"/>
      <c r="G341" s="6"/>
      <c r="H341" s="9"/>
      <c r="I341" s="57"/>
      <c r="J341" s="74"/>
      <c r="K341" s="6"/>
      <c r="L341" s="57"/>
      <c r="M341" s="9"/>
      <c r="N341" s="9"/>
      <c r="O341" s="57"/>
    </row>
    <row r="342" spans="1:15" x14ac:dyDescent="0.25">
      <c r="A342" s="68"/>
      <c r="B342" s="153"/>
      <c r="C342" s="6"/>
      <c r="D342" s="6"/>
      <c r="E342" s="6"/>
      <c r="F342" s="51"/>
      <c r="G342" s="51"/>
      <c r="H342" s="51"/>
      <c r="I342" s="50"/>
      <c r="J342" s="47"/>
      <c r="K342" s="51"/>
      <c r="L342" s="50"/>
      <c r="M342" s="51"/>
      <c r="N342" s="51"/>
      <c r="O342" s="52"/>
    </row>
    <row r="343" spans="1:15" x14ac:dyDescent="0.25">
      <c r="A343" s="77" t="s">
        <v>127</v>
      </c>
      <c r="B343" s="156"/>
      <c r="C343" s="7">
        <f>SUM(C344:C347)</f>
        <v>0</v>
      </c>
      <c r="D343" s="7">
        <f>SUM(D344:D347)</f>
        <v>61068000</v>
      </c>
      <c r="E343" s="7">
        <f>SUM(E344:E347)</f>
        <v>245558260.83000004</v>
      </c>
      <c r="F343" s="7">
        <f>D343+E343</f>
        <v>306626260.83000004</v>
      </c>
      <c r="G343" s="7">
        <f>SUM(G344:G347)</f>
        <v>172616574.81399998</v>
      </c>
      <c r="H343" s="7">
        <f>F343-G343</f>
        <v>134009686.01600006</v>
      </c>
      <c r="I343" s="57">
        <f>G343/F343</f>
        <v>0.56295430908868627</v>
      </c>
      <c r="J343" s="7">
        <f>SUM(J344:J347)</f>
        <v>107629549.14999999</v>
      </c>
      <c r="K343" s="7">
        <f>SUM(K344:K347)</f>
        <v>26380136.75</v>
      </c>
      <c r="L343" s="57">
        <f>K343/F343</f>
        <v>8.6033520672991845E-2</v>
      </c>
      <c r="M343" s="7">
        <f>K343+G343+J343</f>
        <v>306626260.71399999</v>
      </c>
      <c r="N343" s="7">
        <f>H343-K343-J343</f>
        <v>0.11600007116794586</v>
      </c>
      <c r="O343" s="72">
        <f>M343/F343</f>
        <v>0.99999999962168906</v>
      </c>
    </row>
    <row r="344" spans="1:15" x14ac:dyDescent="0.25">
      <c r="A344" s="48" t="s">
        <v>31</v>
      </c>
      <c r="B344" s="156"/>
      <c r="C344" s="12">
        <f>+C271+C277+C279+C281+C283+C284+C285+C286+C294+C295+C296+C298+C299+C300+C301+C302+C303+C304+C305+C308+C309+C312+C313+C314+C315+C318+C319+C320</f>
        <v>0</v>
      </c>
      <c r="D344" s="12">
        <f>+D271+D277+D279</f>
        <v>11531604</v>
      </c>
      <c r="E344" s="12">
        <f>+E271+E277+E279</f>
        <v>18326540.559999999</v>
      </c>
      <c r="F344" s="7">
        <f>D344+E344</f>
        <v>29858144.559999999</v>
      </c>
      <c r="G344" s="12">
        <f>+G271+G277+G279</f>
        <v>50162507.193999998</v>
      </c>
      <c r="H344" s="7">
        <f>F344-G344</f>
        <v>-20304362.634</v>
      </c>
      <c r="I344" s="57">
        <f>G344/F344</f>
        <v>1.6800276083196779</v>
      </c>
      <c r="J344" s="12">
        <f>+J271+J277+J279</f>
        <v>9505.6</v>
      </c>
      <c r="K344" s="12">
        <f>+K271+K277+K279</f>
        <v>111015.97</v>
      </c>
      <c r="L344" s="57">
        <f>K344/F344</f>
        <v>3.7181134874912673E-3</v>
      </c>
      <c r="M344" s="12">
        <f>+M271+M277+M279</f>
        <v>50283028.763999999</v>
      </c>
      <c r="N344" s="7">
        <f>H344-K344-J344</f>
        <v>-20424884.204</v>
      </c>
      <c r="O344" s="72">
        <f>M344/F344</f>
        <v>1.684064080504271</v>
      </c>
    </row>
    <row r="345" spans="1:15" x14ac:dyDescent="0.25">
      <c r="A345" s="48" t="s">
        <v>32</v>
      </c>
      <c r="B345" s="156"/>
      <c r="C345" s="12">
        <f>+C272+C278+C280+C282+C288+C289+C290+C287+C292+C317</f>
        <v>0</v>
      </c>
      <c r="D345" s="12">
        <f>+D272+D278</f>
        <v>49536396</v>
      </c>
      <c r="E345" s="12">
        <f>+E272+E278</f>
        <v>226876386.94000003</v>
      </c>
      <c r="F345" s="7">
        <f>D345+E345</f>
        <v>276412782.94000006</v>
      </c>
      <c r="G345" s="12">
        <f>+G272+G278</f>
        <v>122454067.61999997</v>
      </c>
      <c r="H345" s="7">
        <f>F345-G345</f>
        <v>153958715.32000008</v>
      </c>
      <c r="I345" s="57">
        <f>G345/F345</f>
        <v>0.4430115941728377</v>
      </c>
      <c r="J345" s="12">
        <f>+J272+J278</f>
        <v>107620043.55</v>
      </c>
      <c r="K345" s="12">
        <f>+K272+K278</f>
        <v>26269120.780000001</v>
      </c>
      <c r="L345" s="57">
        <f>K345/F345</f>
        <v>9.5035839155463903E-2</v>
      </c>
      <c r="M345" s="12">
        <f>+M272+M278</f>
        <v>256343231.94999999</v>
      </c>
      <c r="N345" s="7">
        <f t="shared" ref="N345:N347" si="179">H345-K345-J345</f>
        <v>20069550.990000084</v>
      </c>
      <c r="O345" s="72">
        <f>M345/F345</f>
        <v>0.92739282613294882</v>
      </c>
    </row>
    <row r="346" spans="1:15" x14ac:dyDescent="0.25">
      <c r="A346" s="48" t="s">
        <v>53</v>
      </c>
      <c r="B346" s="156"/>
      <c r="C346" s="12">
        <f>+C273</f>
        <v>0</v>
      </c>
      <c r="D346" s="12">
        <f t="shared" ref="D346:G346" si="180">+D273</f>
        <v>0</v>
      </c>
      <c r="E346" s="12">
        <f t="shared" si="180"/>
        <v>0</v>
      </c>
      <c r="F346" s="7">
        <f>D346+E346</f>
        <v>0</v>
      </c>
      <c r="G346" s="12">
        <f t="shared" si="180"/>
        <v>0</v>
      </c>
      <c r="H346" s="7">
        <f>F346-G346</f>
        <v>0</v>
      </c>
      <c r="I346" s="57" t="e">
        <f>G346/F346</f>
        <v>#DIV/0!</v>
      </c>
      <c r="J346" s="12">
        <f t="shared" ref="J346:K346" si="181">+J273</f>
        <v>0</v>
      </c>
      <c r="K346" s="12">
        <f t="shared" si="181"/>
        <v>0</v>
      </c>
      <c r="L346" s="57" t="e">
        <f>K346/F346</f>
        <v>#DIV/0!</v>
      </c>
      <c r="M346" s="12">
        <f t="shared" ref="M346" si="182">+M273</f>
        <v>0</v>
      </c>
      <c r="N346" s="7">
        <f t="shared" si="179"/>
        <v>0</v>
      </c>
      <c r="O346" s="72" t="e">
        <f>M346/F346</f>
        <v>#DIV/0!</v>
      </c>
    </row>
    <row r="347" spans="1:15" x14ac:dyDescent="0.25">
      <c r="A347" s="48" t="s">
        <v>33</v>
      </c>
      <c r="B347" s="156"/>
      <c r="C347" s="12">
        <f>+C274+C293+C297+C306+C307+C310+C311+C316</f>
        <v>0</v>
      </c>
      <c r="D347" s="12">
        <f>D274</f>
        <v>0</v>
      </c>
      <c r="E347" s="12">
        <f>E274</f>
        <v>355333.33</v>
      </c>
      <c r="F347" s="7">
        <f>D347+E347</f>
        <v>355333.33</v>
      </c>
      <c r="G347" s="12">
        <f>G274</f>
        <v>0</v>
      </c>
      <c r="H347" s="7">
        <f>F347-G347</f>
        <v>355333.33</v>
      </c>
      <c r="I347" s="57">
        <f>G347/F347</f>
        <v>0</v>
      </c>
      <c r="J347" s="12">
        <f>J274</f>
        <v>0</v>
      </c>
      <c r="K347" s="12">
        <f>K274</f>
        <v>0</v>
      </c>
      <c r="L347" s="57">
        <f>K347/F347</f>
        <v>0</v>
      </c>
      <c r="M347" s="12">
        <f>M274</f>
        <v>0</v>
      </c>
      <c r="N347" s="7">
        <f t="shared" si="179"/>
        <v>355333.33</v>
      </c>
      <c r="O347" s="72">
        <f>M347/F347</f>
        <v>0</v>
      </c>
    </row>
    <row r="348" spans="1:15" x14ac:dyDescent="0.25">
      <c r="A348" s="68"/>
      <c r="B348" s="153"/>
      <c r="C348" s="6"/>
      <c r="D348" s="6"/>
      <c r="E348" s="6"/>
      <c r="F348" s="51"/>
      <c r="G348" s="51"/>
      <c r="H348" s="51"/>
      <c r="I348" s="50"/>
      <c r="J348" s="47"/>
      <c r="K348" s="51"/>
      <c r="L348" s="50"/>
      <c r="M348" s="51"/>
      <c r="N348" s="51"/>
      <c r="O348" s="52"/>
    </row>
    <row r="349" spans="1:15" x14ac:dyDescent="0.25">
      <c r="A349" s="68"/>
      <c r="B349" s="153"/>
      <c r="C349" s="6"/>
      <c r="D349" s="6"/>
      <c r="E349" s="6"/>
      <c r="F349" s="51"/>
      <c r="G349" s="51"/>
      <c r="H349" s="51"/>
      <c r="I349" s="50"/>
      <c r="J349" s="47"/>
      <c r="K349" s="51"/>
      <c r="L349" s="50"/>
      <c r="M349" s="51"/>
      <c r="N349" s="51"/>
      <c r="O349" s="52"/>
    </row>
    <row r="350" spans="1:15" x14ac:dyDescent="0.25">
      <c r="C350" s="80"/>
    </row>
    <row r="351" spans="1:15" x14ac:dyDescent="0.25">
      <c r="A351" s="23" t="s">
        <v>128</v>
      </c>
      <c r="B351" s="79"/>
      <c r="C351" s="80"/>
      <c r="D351" s="193" t="s">
        <v>145</v>
      </c>
      <c r="F351" s="80"/>
      <c r="G351" s="198"/>
      <c r="H351" s="193"/>
      <c r="I351" s="194"/>
      <c r="J351" s="195"/>
      <c r="K351" s="196" t="s">
        <v>129</v>
      </c>
      <c r="M351" s="13"/>
      <c r="N351" s="13"/>
    </row>
    <row r="352" spans="1:15" x14ac:dyDescent="0.25">
      <c r="B352" s="79"/>
      <c r="C352" s="80"/>
      <c r="G352" s="197"/>
      <c r="H352" s="193"/>
      <c r="I352" s="194"/>
      <c r="J352" s="195"/>
      <c r="K352" s="198"/>
      <c r="M352" s="80"/>
      <c r="N352" s="80"/>
      <c r="O352" s="13"/>
    </row>
    <row r="353" spans="1:15" x14ac:dyDescent="0.25">
      <c r="B353" s="79"/>
      <c r="C353" s="80"/>
      <c r="G353" s="197"/>
      <c r="H353" s="193"/>
      <c r="I353" s="194"/>
      <c r="J353" s="195"/>
      <c r="K353" s="197"/>
      <c r="M353" s="80"/>
      <c r="N353" s="80"/>
      <c r="O353" s="13"/>
    </row>
    <row r="354" spans="1:15" s="24" customFormat="1" x14ac:dyDescent="0.25">
      <c r="A354" s="24" t="s">
        <v>155</v>
      </c>
      <c r="B354" s="164"/>
      <c r="C354" s="1"/>
      <c r="D354" s="88" t="s">
        <v>156</v>
      </c>
      <c r="E354" s="1"/>
      <c r="G354" s="180"/>
      <c r="H354" s="177"/>
      <c r="I354" s="178"/>
      <c r="J354" s="179"/>
      <c r="K354" s="177" t="s">
        <v>165</v>
      </c>
      <c r="L354" s="26"/>
      <c r="M354" s="1"/>
      <c r="O354" s="88"/>
    </row>
    <row r="355" spans="1:15" x14ac:dyDescent="0.25">
      <c r="A355" s="53" t="s">
        <v>158</v>
      </c>
      <c r="B355" s="163"/>
      <c r="D355" s="87" t="s">
        <v>157</v>
      </c>
      <c r="G355" s="193"/>
      <c r="H355" s="193"/>
      <c r="I355" s="194"/>
      <c r="J355" s="195"/>
      <c r="K355" s="193" t="s">
        <v>164</v>
      </c>
      <c r="N355" s="13"/>
      <c r="O355" s="87"/>
    </row>
    <row r="356" spans="1:15" x14ac:dyDescent="0.25">
      <c r="B356" s="23"/>
    </row>
    <row r="357" spans="1:15" x14ac:dyDescent="0.25">
      <c r="B357" s="23"/>
      <c r="K357" s="13"/>
    </row>
    <row r="358" spans="1:15" x14ac:dyDescent="0.25">
      <c r="B358" s="23"/>
      <c r="K358" s="80"/>
    </row>
    <row r="359" spans="1:15" x14ac:dyDescent="0.25">
      <c r="B359" s="23"/>
    </row>
    <row r="360" spans="1:15" x14ac:dyDescent="0.25">
      <c r="B360" s="23"/>
    </row>
  </sheetData>
  <mergeCells count="2">
    <mergeCell ref="D7:F7"/>
    <mergeCell ref="J7:K7"/>
  </mergeCells>
  <pageMargins left="0.7" right="0.7" top="0.75" bottom="0.75" header="0.3" footer="0.3"/>
  <pageSetup paperSize="9" orientation="portrait" horizontalDpi="4294967295" verticalDpi="4294967295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G12" sqref="G1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April</vt:lpstr>
      <vt:lpstr>May</vt:lpstr>
      <vt:lpstr>June</vt:lpstr>
      <vt:lpstr>Q2</vt:lpstr>
      <vt:lpstr>Sheet2</vt:lpstr>
      <vt:lpstr>April!Print_Area</vt:lpstr>
      <vt:lpstr>June!Print_Area</vt:lpstr>
      <vt:lpstr>May!Print_Area</vt:lpstr>
      <vt:lpstr>'Q2'!Print_Area</vt:lpstr>
      <vt:lpstr>April!Print_Titles</vt:lpstr>
      <vt:lpstr>June!Print_Titles</vt:lpstr>
      <vt:lpstr>May!Print_Titles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430-G1</dc:creator>
  <cp:lastModifiedBy>user</cp:lastModifiedBy>
  <cp:lastPrinted>2021-07-05T10:05:44Z</cp:lastPrinted>
  <dcterms:created xsi:type="dcterms:W3CDTF">2019-01-21T22:59:52Z</dcterms:created>
  <dcterms:modified xsi:type="dcterms:W3CDTF">2021-07-05T10:20:48Z</dcterms:modified>
</cp:coreProperties>
</file>